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155" activeTab="1"/>
  </bookViews>
  <sheets>
    <sheet name="CUADRO COMPARATIVO PPTO 2015" sheetId="1" r:id="rId1"/>
    <sheet name="PAA 2015 EN 19-11-2014" sheetId="2" r:id="rId2"/>
  </sheets>
  <definedNames>
    <definedName name="_xlnm.Print_Area" localSheetId="0">'CUADRO COMPARATIVO PPTO 2015'!$A$8:$I$57</definedName>
    <definedName name="_xlnm.Print_Area" localSheetId="1">'PAA 2015 EN 19-11-2014'!$A$1:$O$117</definedName>
    <definedName name="_xlnm.Print_Titles" localSheetId="0">'CUADRO COMPARATIVO PPTO 2015'!$11:$12</definedName>
    <definedName name="_xlnm.Print_Titles" localSheetId="1">'PAA 2015 EN 19-11-2014'!$A:$N,'PAA 2015 EN 19-11-2014'!$6:$11</definedName>
  </definedNames>
  <calcPr fullCalcOnLoad="1"/>
</workbook>
</file>

<file path=xl/comments2.xml><?xml version="1.0" encoding="utf-8"?>
<comments xmlns="http://schemas.openxmlformats.org/spreadsheetml/2006/main">
  <authors>
    <author>ANGELA CONSUELO LAGOS PRIETO</author>
  </authors>
  <commentList>
    <comment ref="O50" authorId="0">
      <text>
        <r>
          <rPr>
            <b/>
            <sz val="9"/>
            <rFont val="Tahoma"/>
            <family val="2"/>
          </rPr>
          <t>ANGELA CONSUELO LAGOS PRIETO:</t>
        </r>
        <r>
          <rPr>
            <sz val="9"/>
            <rFont val="Tahoma"/>
            <family val="2"/>
          </rPr>
          <t xml:space="preserve">
</t>
        </r>
      </text>
    </comment>
  </commentList>
</comments>
</file>

<file path=xl/sharedStrings.xml><?xml version="1.0" encoding="utf-8"?>
<sst xmlns="http://schemas.openxmlformats.org/spreadsheetml/2006/main" count="881" uniqueCount="410">
  <si>
    <t>Suministro de combustible de gasolina tipo corriente y ACPM, para el parque automotor de propiedad de la Contraloría de Bogotá D.C., y de los que llegare a ser legalmente responsable al servicio de la Entidad.</t>
  </si>
  <si>
    <t>Página 1 de 1</t>
  </si>
  <si>
    <t>PROCEDIMIENTO PARA LAS COMPRAS</t>
  </si>
  <si>
    <t xml:space="preserve">Código documento:014001
</t>
  </si>
  <si>
    <t>Código formato:014001002</t>
  </si>
  <si>
    <t>ANEXO 2</t>
  </si>
  <si>
    <t>CÓDIGO PRESUPUESTAL</t>
  </si>
  <si>
    <t>NOMBRE RUBRO Y SUBRUBRO PRESUPUESTAL</t>
  </si>
  <si>
    <t>VALOR ($)
PRESUPUESTADO POR LAS DEPENDENCIAS SOLICITANTES INCLUIDO IVA</t>
  </si>
  <si>
    <t xml:space="preserve">MODIFICACIONES </t>
  </si>
  <si>
    <t>DESCRIPCIÓN DEL OBJETO A CONTRATAR</t>
  </si>
  <si>
    <t>Honorarios Entidad</t>
  </si>
  <si>
    <t>Impuestos, Tasas, Contribuciones, Derechos y Multas</t>
  </si>
  <si>
    <t>SERVICIOS PERSONALES INDIRECTOS</t>
  </si>
  <si>
    <t>GASTOS GENERALES</t>
  </si>
  <si>
    <t>Dotación</t>
  </si>
  <si>
    <t>Combustibles, Lubricantes y Llantas</t>
  </si>
  <si>
    <t>Materiales y Suministros</t>
  </si>
  <si>
    <t>Viaticos y Gastos de Viaje</t>
  </si>
  <si>
    <t>Impresos y Publicaciones</t>
  </si>
  <si>
    <t>Mantenimiento y Reparaciones</t>
  </si>
  <si>
    <t>Seguros</t>
  </si>
  <si>
    <t>Servicios Publicos</t>
  </si>
  <si>
    <t>Energía</t>
  </si>
  <si>
    <t>Acueducto y Alcantarillado</t>
  </si>
  <si>
    <t>Aseo</t>
  </si>
  <si>
    <t>Teléfono</t>
  </si>
  <si>
    <t>Gas</t>
  </si>
  <si>
    <t xml:space="preserve">Capacitación </t>
  </si>
  <si>
    <t>Bienestar e Incentivos</t>
  </si>
  <si>
    <t>Salud Ocupacional</t>
  </si>
  <si>
    <t>Programas y Convenios Institucionales</t>
  </si>
  <si>
    <t>Publicidad</t>
  </si>
  <si>
    <t>INVERSIÓN</t>
  </si>
  <si>
    <t>3311403240-770</t>
  </si>
  <si>
    <t>Control social a la gestión pública</t>
  </si>
  <si>
    <t>331140326-0776</t>
  </si>
  <si>
    <t>TOTAL PRESUPUESTO UNIDAD 01</t>
  </si>
  <si>
    <t>CONTRATACIÓN PAA</t>
  </si>
  <si>
    <t>Revisó:  Luz Yaquelina Díaz Ariza - Subdirectora de Contratación</t>
  </si>
  <si>
    <t>FUNCIONAMIENTO</t>
  </si>
  <si>
    <t xml:space="preserve">Nota 1:  El Plan Anual de Adquisiciones no incluye los rubros de: "Sentencias Judiciales" ni "Otras Sentencias"
</t>
  </si>
  <si>
    <t>Otros Programas y Convenios Institucionales</t>
  </si>
  <si>
    <t xml:space="preserve">Mantenimiento entidad </t>
  </si>
  <si>
    <t>Arrendamientos de parqueaderos de la Lotería de  Bogotá.</t>
  </si>
  <si>
    <t>VALOR  ($)
ANTEPROYECTO DE PRESUPUESTO VIGENCIA 2015</t>
  </si>
  <si>
    <t>VR. ANTEPROYECTO DE PRESUPUESTO 2014</t>
  </si>
  <si>
    <t>Adquisición de servicios</t>
  </si>
  <si>
    <t>La entidad debe dar cumplimeinto a la Directiva Presidencial 03 de 2012, política Cero papel.</t>
  </si>
  <si>
    <t>La entidad debe dar cumplimiento al Acuerdo 418 de 2009, sobre implementación de tecnologías sustentables.</t>
  </si>
  <si>
    <t>86111604
Educación de adultos</t>
  </si>
  <si>
    <t>Con ello se sensibiliza a todos los funcionarios sobre la importancia del PIGA y de sus programas ambientales.</t>
  </si>
  <si>
    <t>DIRECCIÓN DE TECNOLOGÍAS DE LA INFORMACIÓN Y LAS COMUNICACIONES</t>
  </si>
  <si>
    <t xml:space="preserve">Adquisición de las Licencias de correo en la nube de Exchange On line </t>
  </si>
  <si>
    <t>Renovación Licenciamiento Autocad y Suit de Adobe</t>
  </si>
  <si>
    <t>Adquisición de Licencias Oracle</t>
  </si>
  <si>
    <t>Adquisición de Pantallas Interactivas</t>
  </si>
  <si>
    <t>Adquisición de Video.-Proyectores</t>
  </si>
  <si>
    <t>Adquisición de Solución WI-FI- para sedes Externas</t>
  </si>
  <si>
    <t>Contratación de servicios de Help Desk y  Mantenimiento de Plataforma Tecnologíca</t>
  </si>
  <si>
    <t>81111504
81111507
81112218</t>
  </si>
  <si>
    <t>Contratación de servicios de Desarrollo, matenimiento y Soporte de los aplictivos SIVICOF - SIGESPRO</t>
  </si>
  <si>
    <t>Contratación de servicios de Desarrollo, matenimiento y Soporte de los aplictivos PERNO-PREDIS-PAC-LIMAY - SAE-SAI de SI-CAPITAL</t>
  </si>
  <si>
    <t>Contratación de servicios de Desarrollo, matenimiento y Soporte del Portal Web e Intranet</t>
  </si>
  <si>
    <t>Contratación de servicios de gestión y control de Impresión</t>
  </si>
  <si>
    <t>Analisis de vulnerabilidades de la Plataforma Tecnológica</t>
  </si>
  <si>
    <t>Contratación de Canales Dedicados de Intenet y de Datos</t>
  </si>
  <si>
    <t>Se requieren los servicios para Desarrollo, matenimiento y Soporte del Portal Web e Intranet</t>
  </si>
  <si>
    <t xml:space="preserve">Se requiere adquirir las Licencias de correo en la nube de Exchange On line </t>
  </si>
  <si>
    <t>Se requiere Renovación Licenciamiento Autocad y Suit de Adobe</t>
  </si>
  <si>
    <t>Se requiere Adquisición de Licencias Oracle</t>
  </si>
  <si>
    <t>Se requiere Adquisición de Pantallas Interactivas</t>
  </si>
  <si>
    <t>Se requiere Adquisición de Video.-Proyectores</t>
  </si>
  <si>
    <t>Se requiere Adquisición de Solución WI-FI- para sedes Externas</t>
  </si>
  <si>
    <t>Con la presencia de cerca de 900 usuarios activos en  la Contraloría, se requiere implementar un esquema de servicio para atender las solicitudes apoyo técnico, instalación de equipos, y administración remota de tecnología, con el fin de mejorar las deficiencias en los tiempos de respuesta y solución a los usuarios de TICS de la sede principal, 20 localidades y sedes externas</t>
  </si>
  <si>
    <t>Teniendo en cuenta que los sistemas SIVICOF y SIGESPRO son los aplicativos Misionales de mayor relevancia para la rendición de cuenta y gestión documental de la Contraloría, se requiere hacer la contratación para contar con el apoyo técnico que respalde los  requerimientos de los usuarios</t>
  </si>
  <si>
    <t>Teniendo en cuenta que los sistemas financieros y administrativos que conforman el SI CAPITAL son de alta relevancia para la operación PRESUPUESTAL, DE PAGOS, CONTABLE DE NOMINA Y DE INVENTARIOS de la Contraloría, se requiere hacer la contratación para contar con el apoyo técnico que respalde los requerimientos de los usuarios</t>
  </si>
  <si>
    <t>Se requiere contratar los servicios de gestión y control de Impresión</t>
  </si>
  <si>
    <t>Se requiere efectiar el analisis de vulnerabilidades de la Plataforma Tecnológica.</t>
  </si>
  <si>
    <t>Se requiere garantizar la continuidad y sostenibilidad a la conectividad por medio de canales de acceso a Internet y intercomunicación entre las diferentes sedes de la Contraloría</t>
  </si>
  <si>
    <t>Concurso de Méritos</t>
  </si>
  <si>
    <r>
      <t xml:space="preserve">Contratar  los servicios de diseño, diagramación, impresión y distribución de cuatro (4)  ediciones trimestrales del periódico institucional “Control Capital” (cada edición con un tiraje de 100.000 ejemplares). 
</t>
    </r>
    <r>
      <rPr>
        <b/>
        <sz val="10"/>
        <rFont val="Arial"/>
        <family val="2"/>
      </rPr>
      <t xml:space="preserve">META 4 Proyecto 770: </t>
    </r>
    <r>
      <rPr>
        <sz val="10"/>
        <rFont val="Arial"/>
        <family val="2"/>
      </rPr>
      <t>Desarrollar y ejecutar estrategias de comunicación</t>
    </r>
  </si>
  <si>
    <r>
      <rPr>
        <b/>
        <sz val="10"/>
        <color indexed="8"/>
        <rFont val="Arial"/>
        <family val="2"/>
      </rPr>
      <t>META 5</t>
    </r>
    <r>
      <rPr>
        <sz val="10"/>
        <color indexed="8"/>
        <rFont val="Arial"/>
        <family val="2"/>
      </rPr>
      <t xml:space="preserve">
Adquisición de elementos de papelería para el diseño y elaboración de material didáctico a utilizar en las campañas ambientales desarrolladas por el Plan Institucional de Gestión Ambiental - PIGA de la Contraloría de Bogotá.</t>
    </r>
  </si>
  <si>
    <r>
      <rPr>
        <b/>
        <sz val="10"/>
        <color indexed="8"/>
        <rFont val="Arial"/>
        <family val="2"/>
      </rPr>
      <t>META 5</t>
    </r>
    <r>
      <rPr>
        <sz val="10"/>
        <color indexed="8"/>
        <rFont val="Arial"/>
        <family val="2"/>
      </rPr>
      <t xml:space="preserve">
Adquisición de 5.000 bolsas biodegradables para residuos ordinarios y 5.000 bolsas plásticas biodegradables para residuos reciclables. </t>
    </r>
  </si>
  <si>
    <r>
      <rPr>
        <b/>
        <sz val="10"/>
        <color indexed="8"/>
        <rFont val="Arial"/>
        <family val="2"/>
      </rPr>
      <t>META 5</t>
    </r>
    <r>
      <rPr>
        <sz val="10"/>
        <color indexed="8"/>
        <rFont val="Arial"/>
        <family val="2"/>
      </rPr>
      <t xml:space="preserve">
Servicio de ilustración, diseño y diagramación, corrección de estilo e impresión de quinientos (500) ejemplares de un libro que reúna los cuentos que participaron en el primer concurso de cuento interno sobre temáticas ambientales de la entidad, así como información del PIGA.</t>
    </r>
  </si>
  <si>
    <r>
      <rPr>
        <b/>
        <sz val="10"/>
        <color indexed="8"/>
        <rFont val="Arial"/>
        <family val="2"/>
      </rPr>
      <t>META 5</t>
    </r>
    <r>
      <rPr>
        <sz val="10"/>
        <color indexed="8"/>
        <rFont val="Arial"/>
        <family val="2"/>
      </rPr>
      <t xml:space="preserve">
Transporte y entrega de residuos peligrosos - tonners usados , luminarias y envases contaminados - generados en el año, dándole cumplimiento a la normativa ambiental y garantizando su adecuada disposición final.</t>
    </r>
  </si>
  <si>
    <r>
      <rPr>
        <b/>
        <sz val="10"/>
        <color indexed="8"/>
        <rFont val="Arial"/>
        <family val="2"/>
      </rPr>
      <t>META 5</t>
    </r>
    <r>
      <rPr>
        <sz val="10"/>
        <color indexed="8"/>
        <rFont val="Arial"/>
        <family val="2"/>
      </rPr>
      <t xml:space="preserve">
Prestación de Servicios para la implementación de campañas educativas y de sensibilización en separación en la fuente, empleando un dispositivo electrónico de reciclaje.</t>
    </r>
  </si>
  <si>
    <r>
      <rPr>
        <b/>
        <sz val="10"/>
        <color indexed="8"/>
        <rFont val="Arial"/>
        <family val="2"/>
      </rPr>
      <t>META 5</t>
    </r>
    <r>
      <rPr>
        <sz val="10"/>
        <color indexed="8"/>
        <rFont val="Arial"/>
        <family val="2"/>
      </rPr>
      <t xml:space="preserve">
Mantenimiento de cerramiento verde, plantas ornamentales internas y jardín vertical de la Contraloría.</t>
    </r>
  </si>
  <si>
    <r>
      <t xml:space="preserve">Realizar actividades pedagógicas orientadas a la formación en control social ejecutando los mecanismos de interacción,  de control social y las acciones ciudadanas especiales enfocadas a un control fiscal con participación ciudadana, con los bienes y servicion inherentes, necesarios y la medición de satisfacción de los clientes, así:
</t>
    </r>
    <r>
      <rPr>
        <b/>
        <sz val="10"/>
        <rFont val="Arial"/>
        <family val="2"/>
      </rPr>
      <t>META 1</t>
    </r>
    <r>
      <rPr>
        <sz val="10"/>
        <rFont val="Arial"/>
        <family val="2"/>
      </rPr>
      <t xml:space="preserve">. Desarrollar pedagogía social, formativa e ilustrativa $345.000.000.
</t>
    </r>
    <r>
      <rPr>
        <b/>
        <sz val="10"/>
        <rFont val="Arial"/>
        <family val="2"/>
      </rPr>
      <t>META 2</t>
    </r>
    <r>
      <rPr>
        <sz val="10"/>
        <rFont val="Arial"/>
        <family val="2"/>
      </rPr>
      <t xml:space="preserve">. Realizar acciones ciudadanas especiales $250.000.000
</t>
    </r>
    <r>
      <rPr>
        <b/>
        <sz val="10"/>
        <rFont val="Arial"/>
        <family val="2"/>
      </rPr>
      <t>META 3</t>
    </r>
    <r>
      <rPr>
        <sz val="10"/>
        <rFont val="Arial"/>
        <family val="2"/>
      </rPr>
      <t>. Utilizar los medios locales de comunicación $165.000.000</t>
    </r>
  </si>
  <si>
    <r>
      <rPr>
        <b/>
        <sz val="10"/>
        <rFont val="Arial"/>
        <family val="2"/>
      </rPr>
      <t>471317</t>
    </r>
    <r>
      <rPr>
        <sz val="10"/>
        <rFont val="Arial"/>
        <family val="2"/>
      </rPr>
      <t xml:space="preserve"> Suministros para aseos
</t>
    </r>
    <r>
      <rPr>
        <b/>
        <sz val="10"/>
        <rFont val="Arial"/>
        <family val="2"/>
      </rPr>
      <t>471318</t>
    </r>
    <r>
      <rPr>
        <sz val="10"/>
        <rFont val="Arial"/>
        <family val="2"/>
      </rPr>
      <t xml:space="preserve"> Soluciones de limpieza y desinfección    </t>
    </r>
    <r>
      <rPr>
        <b/>
        <sz val="10"/>
        <rFont val="Arial"/>
        <family val="2"/>
      </rPr>
      <t>501615</t>
    </r>
    <r>
      <rPr>
        <sz val="10"/>
        <rFont val="Arial"/>
        <family val="2"/>
      </rPr>
      <t xml:space="preserve"> Chocolates, azúcares, edulcorantes productos  
</t>
    </r>
    <r>
      <rPr>
        <b/>
        <sz val="10"/>
        <rFont val="Arial"/>
        <family val="2"/>
      </rPr>
      <t>502017</t>
    </r>
    <r>
      <rPr>
        <sz val="10"/>
        <rFont val="Arial"/>
        <family val="2"/>
      </rPr>
      <t xml:space="preserve"> Café y té</t>
    </r>
  </si>
  <si>
    <r>
      <rPr>
        <b/>
        <sz val="10"/>
        <rFont val="Arial"/>
        <family val="2"/>
      </rPr>
      <t>15101506</t>
    </r>
    <r>
      <rPr>
        <sz val="10"/>
        <rFont val="Arial"/>
        <family val="2"/>
      </rPr>
      <t xml:space="preserve">
Gasolina
</t>
    </r>
    <r>
      <rPr>
        <b/>
        <sz val="10"/>
        <rFont val="Arial"/>
        <family val="2"/>
      </rPr>
      <t xml:space="preserve">15101505 </t>
    </r>
    <r>
      <rPr>
        <sz val="10"/>
        <rFont val="Arial"/>
        <family val="2"/>
      </rPr>
      <t xml:space="preserve">
Combustible diesel
</t>
    </r>
    <r>
      <rPr>
        <b/>
        <sz val="10"/>
        <rFont val="Arial"/>
        <family val="2"/>
      </rPr>
      <t>78181701</t>
    </r>
    <r>
      <rPr>
        <sz val="10"/>
        <rFont val="Arial"/>
        <family val="2"/>
      </rPr>
      <t xml:space="preserve"> 
Servicio de abastecimiento de combustible para vehículos</t>
    </r>
  </si>
  <si>
    <r>
      <rPr>
        <b/>
        <sz val="10"/>
        <rFont val="Arial"/>
        <family val="2"/>
      </rPr>
      <t>15121500</t>
    </r>
    <r>
      <rPr>
        <sz val="10"/>
        <rFont val="Arial"/>
        <family val="2"/>
      </rPr>
      <t xml:space="preserve"> Aceite motor</t>
    </r>
  </si>
  <si>
    <r>
      <rPr>
        <b/>
        <sz val="10"/>
        <color indexed="8"/>
        <rFont val="Arial"/>
        <family val="2"/>
      </rPr>
      <t>2611</t>
    </r>
    <r>
      <rPr>
        <sz val="10"/>
        <color indexed="8"/>
        <rFont val="Arial"/>
        <family val="2"/>
      </rPr>
      <t xml:space="preserve"> Baterías y generadores y transmisión de energía cinética.
</t>
    </r>
    <r>
      <rPr>
        <b/>
        <sz val="10"/>
        <color indexed="8"/>
        <rFont val="Arial"/>
        <family val="2"/>
      </rPr>
      <t>40101701</t>
    </r>
    <r>
      <rPr>
        <sz val="10"/>
        <color indexed="8"/>
        <rFont val="Arial"/>
        <family val="2"/>
      </rPr>
      <t xml:space="preserve"> Aires acondicionados </t>
    </r>
  </si>
  <si>
    <r>
      <rPr>
        <b/>
        <sz val="10"/>
        <color indexed="8"/>
        <rFont val="Arial"/>
        <family val="2"/>
      </rPr>
      <t>40101701</t>
    </r>
    <r>
      <rPr>
        <sz val="10"/>
        <color indexed="8"/>
        <rFont val="Arial"/>
        <family val="2"/>
      </rPr>
      <t xml:space="preserve"> Aires acondicionados </t>
    </r>
  </si>
  <si>
    <r>
      <rPr>
        <b/>
        <sz val="10"/>
        <rFont val="Arial"/>
        <family val="2"/>
      </rPr>
      <t>78102203</t>
    </r>
    <r>
      <rPr>
        <sz val="10"/>
        <color indexed="63"/>
        <rFont val="Arial"/>
        <family val="2"/>
      </rPr>
      <t xml:space="preserve">
Servicios de envío, recogida o entrega de correo</t>
    </r>
  </si>
  <si>
    <r>
      <rPr>
        <b/>
        <sz val="10"/>
        <rFont val="Arial"/>
        <family val="2"/>
      </rPr>
      <t>78102203</t>
    </r>
    <r>
      <rPr>
        <sz val="10"/>
        <rFont val="Arial"/>
        <family val="2"/>
      </rPr>
      <t xml:space="preserve">
Servicios de envío, recogida o entrega de correspondencia</t>
    </r>
  </si>
  <si>
    <r>
      <rPr>
        <b/>
        <sz val="10"/>
        <rFont val="Arial"/>
        <family val="2"/>
      </rPr>
      <t>82121701</t>
    </r>
    <r>
      <rPr>
        <sz val="10"/>
        <rFont val="Arial"/>
        <family val="2"/>
      </rPr>
      <t xml:space="preserve"> 
Servicios de copias en blanco y negro o de cotejo</t>
    </r>
  </si>
  <si>
    <r>
      <rPr>
        <b/>
        <sz val="10"/>
        <color indexed="63"/>
        <rFont val="Arial"/>
        <family val="2"/>
      </rPr>
      <t>92101501</t>
    </r>
    <r>
      <rPr>
        <sz val="10"/>
        <color indexed="63"/>
        <rFont val="Arial"/>
        <family val="2"/>
      </rPr>
      <t xml:space="preserve">
Servicios de vigilancia</t>
    </r>
  </si>
  <si>
    <r>
      <rPr>
        <b/>
        <sz val="10"/>
        <rFont val="Arial"/>
        <family val="2"/>
      </rPr>
      <t>80131502</t>
    </r>
    <r>
      <rPr>
        <sz val="10"/>
        <rFont val="Arial"/>
        <family val="2"/>
      </rPr>
      <t xml:space="preserve">
Arrendamiento de instalaciones comerciales o industriales</t>
    </r>
  </si>
  <si>
    <r>
      <rPr>
        <b/>
        <sz val="10"/>
        <color indexed="63"/>
        <rFont val="Arial"/>
        <family val="2"/>
      </rPr>
      <t xml:space="preserve">81101605 </t>
    </r>
    <r>
      <rPr>
        <sz val="10"/>
        <color indexed="63"/>
        <rFont val="Arial"/>
        <family val="2"/>
      </rPr>
      <t xml:space="preserve">
Servicios electromecánicos
</t>
    </r>
    <r>
      <rPr>
        <b/>
        <sz val="10"/>
        <color indexed="63"/>
        <rFont val="Arial"/>
        <family val="2"/>
      </rPr>
      <t xml:space="preserve">25101503 </t>
    </r>
    <r>
      <rPr>
        <sz val="10"/>
        <color indexed="63"/>
        <rFont val="Arial"/>
        <family val="2"/>
      </rPr>
      <t xml:space="preserve">
Carros</t>
    </r>
  </si>
  <si>
    <r>
      <rPr>
        <b/>
        <sz val="10"/>
        <rFont val="Arial"/>
        <family val="2"/>
      </rPr>
      <t>76111801</t>
    </r>
    <r>
      <rPr>
        <sz val="10"/>
        <rFont val="Arial"/>
        <family val="2"/>
      </rPr>
      <t xml:space="preserve">
Limpieza de carros o barcos</t>
    </r>
  </si>
  <si>
    <r>
      <rPr>
        <b/>
        <sz val="10"/>
        <rFont val="Arial"/>
        <family val="2"/>
      </rPr>
      <t>81101505</t>
    </r>
    <r>
      <rPr>
        <sz val="10"/>
        <rFont val="Arial"/>
        <family val="2"/>
      </rPr>
      <t xml:space="preserve"> Ingeniería estructural</t>
    </r>
  </si>
  <si>
    <r>
      <rPr>
        <b/>
        <sz val="10"/>
        <rFont val="Arial"/>
        <family val="2"/>
      </rPr>
      <t>78131602</t>
    </r>
    <r>
      <rPr>
        <sz val="10"/>
        <rFont val="Arial"/>
        <family val="2"/>
      </rPr>
      <t xml:space="preserve">
Almacenaje de archivos de carpetas</t>
    </r>
  </si>
  <si>
    <r>
      <rPr>
        <b/>
        <sz val="10"/>
        <rFont val="Arial"/>
        <family val="2"/>
      </rPr>
      <t>721211</t>
    </r>
    <r>
      <rPr>
        <sz val="10"/>
        <rFont val="Arial"/>
        <family val="2"/>
      </rPr>
      <t xml:space="preserve"> 
Servicios de renovación y reparación de edificios comerciales y de oficinas.</t>
    </r>
  </si>
  <si>
    <r>
      <rPr>
        <b/>
        <sz val="10"/>
        <rFont val="Arial"/>
        <family val="2"/>
      </rPr>
      <t xml:space="preserve">25101500
</t>
    </r>
    <r>
      <rPr>
        <sz val="10"/>
        <rFont val="Arial"/>
        <family val="2"/>
      </rPr>
      <t>Vehículos de 
Pasajeros</t>
    </r>
  </si>
  <si>
    <r>
      <rPr>
        <b/>
        <sz val="10"/>
        <rFont val="Arial"/>
        <family val="2"/>
      </rPr>
      <t>META 6:</t>
    </r>
    <r>
      <rPr>
        <sz val="10"/>
        <rFont val="Arial"/>
        <family val="2"/>
      </rPr>
      <t xml:space="preserve">
Adquirir  seis (6) vehículos por reposición para el ejercicio de la función de vigilancia y control  a la gestión fiscal.</t>
    </r>
  </si>
  <si>
    <r>
      <rPr>
        <b/>
        <sz val="10"/>
        <rFont val="Arial"/>
        <family val="2"/>
      </rPr>
      <t>80161506</t>
    </r>
    <r>
      <rPr>
        <sz val="10"/>
        <rFont val="Arial"/>
        <family val="2"/>
      </rPr>
      <t xml:space="preserve"> 
Servicios de archivo de datos</t>
    </r>
  </si>
  <si>
    <r>
      <rPr>
        <b/>
        <sz val="10"/>
        <color indexed="8"/>
        <rFont val="Arial"/>
        <family val="2"/>
      </rPr>
      <t>META 5</t>
    </r>
    <r>
      <rPr>
        <sz val="10"/>
        <color indexed="8"/>
        <rFont val="Arial"/>
        <family val="2"/>
      </rPr>
      <t xml:space="preserve">
Prestación de Servicios para la implementación de campañas de sensibilización en ahorro y gestión eficiente de papel. </t>
    </r>
  </si>
  <si>
    <r>
      <rPr>
        <b/>
        <sz val="10"/>
        <color indexed="8"/>
        <rFont val="Arial"/>
        <family val="2"/>
      </rPr>
      <t>META 5</t>
    </r>
    <r>
      <rPr>
        <sz val="10"/>
        <color indexed="8"/>
        <rFont val="Arial"/>
        <family val="2"/>
      </rPr>
      <t xml:space="preserve">
Servicio de ilustración, diseño, diagramación e impresión de Calendarios Ambientales que reúnan información básica del Plan Institucional de Gestión Ambiental – PIGA. </t>
    </r>
  </si>
  <si>
    <r>
      <rPr>
        <b/>
        <sz val="10"/>
        <color indexed="8"/>
        <rFont val="Arial"/>
        <family val="2"/>
      </rPr>
      <t xml:space="preserve">META 5
</t>
    </r>
    <r>
      <rPr>
        <sz val="10"/>
        <color indexed="8"/>
        <rFont val="Arial"/>
        <family val="2"/>
      </rPr>
      <t xml:space="preserve">Instalación de Jardín Vertical en parte de la fachada de la entidad. </t>
    </r>
  </si>
  <si>
    <r>
      <t xml:space="preserve">Prestación de servicios para la organización, administración y ejecución de acciones logísticas para la realización de eventos institucionales requeridos por la Contraloría de Bogotá D.C.
</t>
    </r>
    <r>
      <rPr>
        <b/>
        <sz val="10"/>
        <color indexed="8"/>
        <rFont val="Arial"/>
        <family val="2"/>
      </rPr>
      <t>META 5 PROYECTO 770</t>
    </r>
    <r>
      <rPr>
        <sz val="10"/>
        <color indexed="8"/>
        <rFont val="Arial"/>
        <family val="2"/>
      </rPr>
      <t>: Desarrollar 30 Actividades y/o estrategias institucionales e interinstitucionales en el marco del Plan Anticorrupción de la Contraloría de Bogotá</t>
    </r>
  </si>
  <si>
    <t xml:space="preserve">Brindar el soporte necesario a todas las dependencias de la entidad incluido el Despacho del contralor que soliciten el desplazamiento aéreo de sus directivos y/o funcionarios facilitando su participación en eventos de formación, actualización, y asistencia técnica dentro y fuera del país en temas orientados al logro de los objetivos institucionales y a un mejor entendimiento de la misión de la Contraloría de Bogotá D.C.  </t>
  </si>
  <si>
    <t>Contratar el suministro de pasajes aéreos a nivel nacional e internacional para el desplazamiento de los (as) directivos (as) y/o funcionarios de la Contraloría de Bogotá D.C. en cumplimiento de las labores propias del control fiscal, y/o para participar en eventos de capacitación, formación, actualización, y asistencia técnica en temas inherentes al control fiscal.</t>
  </si>
  <si>
    <t>81111504
81111507
81112218
81112205</t>
  </si>
  <si>
    <t>81101707 Mantenimiento de equipos de impresión</t>
  </si>
  <si>
    <t>44101501 Fotocopiadoras</t>
  </si>
  <si>
    <t>46181536
guantes anti cortadas
461819 Protectores auditivos
461820 protección de la respiración</t>
  </si>
  <si>
    <t xml:space="preserve">76111501
Servicios de limpieza de edificios
76111505
Servicios de limpieza de telas y muebles
76111504 
Servicios de limpieza de ventanas o persianas
</t>
  </si>
  <si>
    <t>Seguro</t>
  </si>
  <si>
    <t>Convenio Interadministrativo</t>
  </si>
  <si>
    <t>N/A</t>
  </si>
  <si>
    <t>Contratar los servicios profesionales de (11) abogados para apoyar las actuaciones de los procesos de Responsabilidad Fiscal que adelanta la Contraloría de Bogotá, y así evitar que se presente el fenómeno jurídico de la prescripción. Todo ello conforme al reparto que le sea asignado.</t>
  </si>
  <si>
    <t>DIFERENCIA: VR. ANTEPROYECTO PPTO - VR.  SOLICITADO 
(3-4)</t>
  </si>
  <si>
    <t>DIFERENCIA ($)
(3-7)</t>
  </si>
  <si>
    <t>Nota 2: No incluye Avances ni gastos por Caja Menor, ni pagos por Resolución.</t>
  </si>
  <si>
    <t>Consolidó:  Maribel Chacón Moreno Funcionaria DAF</t>
  </si>
  <si>
    <t>No incluye servicios públicos por $477.500.000</t>
  </si>
  <si>
    <t>g</t>
  </si>
  <si>
    <t>Actividades para cumplir con las metas del proyecto de inversión.</t>
  </si>
  <si>
    <t xml:space="preserve"> PLAN ANUAL DE ADQUISICIONES 2015</t>
  </si>
  <si>
    <t>SUBDIRECCIÓN SERVICIOS GENERALES</t>
  </si>
  <si>
    <r>
      <rPr>
        <b/>
        <sz val="10"/>
        <rFont val="Arial"/>
        <family val="2"/>
      </rPr>
      <t>META 7:</t>
    </r>
    <r>
      <rPr>
        <sz val="10"/>
        <rFont val="Arial"/>
        <family val="2"/>
      </rPr>
      <t xml:space="preserve">
Contratar la organización de 2,000 metros lineales de los Fondos Documentales del Archivo Central de la Entidad, incluyendo insumos, procesos de transferencia, digitalización y repositorio de información.
</t>
    </r>
  </si>
  <si>
    <t>Se requiere adelantar la contratación de servicios especializados en la identificación, clasificación, ordenación  y  descripción  de los documentos que reposan en el archivo central.</t>
  </si>
  <si>
    <t>N°</t>
  </si>
  <si>
    <r>
      <t xml:space="preserve">NOTA: * </t>
    </r>
    <r>
      <rPr>
        <sz val="10"/>
        <color indexed="8"/>
        <rFont val="Arial"/>
        <family val="2"/>
      </rPr>
      <t>El valor estimado de la contratación podrá variar de acuerdo a los precios del mercado, al momento de realizar la contratación.</t>
    </r>
  </si>
  <si>
    <t>FIRMA JEFE DE LA DEPENDENCIA</t>
  </si>
  <si>
    <t>NOMBRE JEFE DE LA DEPENDENCIA</t>
  </si>
  <si>
    <t>TIPO DE CONTRATO
(Según el objeto)</t>
  </si>
  <si>
    <t>DURACIÓN 
(Días)</t>
  </si>
  <si>
    <t>OBJETO A CONTRATAR
(Cantidad y Descripción)</t>
  </si>
  <si>
    <t>CÓDIGO RUBRO PRESUPUESTAL</t>
  </si>
  <si>
    <t>NOMBRE SUB-RUBRO PRESUPUESTAL</t>
  </si>
  <si>
    <t>FECHA ESTIMADA DE SUSCRIPCIÓN
(dd-mm-aa)</t>
  </si>
  <si>
    <t>DESCRIPCIÓN DE LA NECESIDAD A SATISFACER 
(Justificación)</t>
  </si>
  <si>
    <t>NOMBRE RUBRO 
PRESUPUESTAL</t>
  </si>
  <si>
    <t>FECHA ESTIMADA DE INICIO CONTRATO
(dd-mm-aa)</t>
  </si>
  <si>
    <t>FECHA ESTIMADA DE TERMINACIÓN CONTRATO
(dd-mm-aa)</t>
  </si>
  <si>
    <t>MODALIDAD DE CONTRATACIÓN
(Según Normatividad vigente)</t>
  </si>
  <si>
    <t>DIRECCIÓN ADMINISTRATIVA Y FINANCIERA - SUBDIRECCIÓN DE CONTRATACIÓN</t>
  </si>
  <si>
    <t xml:space="preserve">VR. ESTIMADO INCLUIDO IVA (Ajustar con IPC) 
</t>
  </si>
  <si>
    <t>CÓDIGO UNSPSC</t>
  </si>
  <si>
    <r>
      <t>CÓDIGO UNSPSC</t>
    </r>
    <r>
      <rPr>
        <sz val="10"/>
        <color indexed="8"/>
        <rFont val="Arial"/>
        <family val="2"/>
      </rPr>
      <t>: Código Estándar de Productos y Servicios de las Naciones Unidas (Colombia Compra Eficiente)</t>
    </r>
  </si>
  <si>
    <t>31201</t>
  </si>
  <si>
    <t>Adquisición de Bienes</t>
  </si>
  <si>
    <t>Gastos de computador</t>
  </si>
  <si>
    <t>Suministro</t>
  </si>
  <si>
    <t>Garantizar  la impresión y archivo en medios digitales de todos los trabajos, informes, memorandos, estudios y cualquier tipo de información que se tenga que realizar y entregar en medios físicos impresos o magnéticos, que permiten la ejecución normal de las  labores de sus funcionarios.</t>
  </si>
  <si>
    <t>Materiales y suministros</t>
  </si>
  <si>
    <t>Suministro de útiles de oficina e insumos para las oficinas de la Contraloría de Bogotá, de conformidad con las especificaciones técnicas dadas por la Contraloría de Bogotá.</t>
  </si>
  <si>
    <t>Aportar a todas las dependencias de la Entidad los recursos y herramientas necesarias para el cumplimiento de las tareas que a cada una le corresponde</t>
  </si>
  <si>
    <t>Prestación de servicios</t>
  </si>
  <si>
    <t xml:space="preserve">Mantener en buen estado de funcionamiento las impresoras de la entidad </t>
  </si>
  <si>
    <t>Mínima cuantía</t>
  </si>
  <si>
    <t>Compraventa</t>
  </si>
  <si>
    <t>Protección de la plataforma tecnológica de la entidad, adoptandola a los requerimientos y necesidades actuales de seguridad y conectividad que los equipos y elementos requieren para mantener protegida a la Contraloria de Bogotá de ataques que atenten contra la seguridad y la disponibilidad de los sistemas de información.</t>
  </si>
  <si>
    <t>Compra de Equipo</t>
  </si>
  <si>
    <t>31203</t>
  </si>
  <si>
    <t>Otros Gastos Generales</t>
  </si>
  <si>
    <t>Impuestos, Tasas, contribuciones, derechos y multas</t>
  </si>
  <si>
    <t>Factura del municipio de Arbelaez</t>
  </si>
  <si>
    <t>Pago por cuenta de cobro</t>
  </si>
  <si>
    <t>Pago de los impuestos prediales de la finca</t>
  </si>
  <si>
    <t>31202</t>
  </si>
  <si>
    <t>Adquisición de Servicios</t>
  </si>
  <si>
    <t>Mantenimiento Entidad</t>
  </si>
  <si>
    <t>Contratación del mantenimiento de fotocopiadoras de la entidad</t>
  </si>
  <si>
    <t xml:space="preserve">Mantener en buen estado de funcionamiento las fotocopiadoras de la entidad </t>
  </si>
  <si>
    <t>31102</t>
  </si>
  <si>
    <t>Servicios Personales Indirectos</t>
  </si>
  <si>
    <t>Honorarios entidad</t>
  </si>
  <si>
    <t>Seguros Entidad</t>
  </si>
  <si>
    <t>Selección abreviada menor cuantía</t>
  </si>
  <si>
    <t>Contratación de las Polizas de los seguros que amparan los bienes de la entidad</t>
  </si>
  <si>
    <t>Pólizas amparo de la Entidad (Todo riesgo, automóviles, responsabilidad civil extracontractual, transportes de valores y de mercancía, Manejo global entidades oficiales, SOAT, responsabilidad servidores públicos)</t>
  </si>
  <si>
    <t>Contratación del corredor de seguros para el soporte de la contratación de los seguros de la entidad</t>
  </si>
  <si>
    <t>Tener el apoyo tecnico y juridico para la contratación, control y seguimiento del programa de seguros de la entidad</t>
  </si>
  <si>
    <t>DEPENDENCIA QUE GENERA LA NECESIDAD</t>
  </si>
  <si>
    <t>Viáticos y gastos de viaje</t>
  </si>
  <si>
    <t xml:space="preserve">90121502
Agencias de viajes
78111502
Viajes en aviones comerciales
</t>
  </si>
  <si>
    <t>DIRECCIÓN DE APOYO AL DESPACHO</t>
  </si>
  <si>
    <t>33</t>
  </si>
  <si>
    <t>Inversión</t>
  </si>
  <si>
    <t>Control Social a la Gestión Pública</t>
  </si>
  <si>
    <t>80141607
Gestión de eventos
80141902
Reuniones y eventos
80161502
Servicios de planificación de reuniones
90111603
Salas de reuniones o banquetes</t>
  </si>
  <si>
    <t>Se requiere desarrollar 30 actividaes o estrategias institucionales e interinstitucionales en el Marco del Plan anticorrupción de la Contraloría de Bogotá.</t>
  </si>
  <si>
    <t xml:space="preserve">Adquisición de Bienes </t>
  </si>
  <si>
    <t xml:space="preserve">Dotación </t>
  </si>
  <si>
    <t>Selección Abreviada Subasta Inversa</t>
  </si>
  <si>
    <t>53101900 Traje
531016 Faldas y blusas (camisas para
hombre)
531116 Zapato
531025 Accesorios de
vestir (corbata)</t>
  </si>
  <si>
    <t xml:space="preserve">El suministro y canje de bonos personalizados redimibles única y exclusivamente para la dotación de vestido y calzado para las funcionarias y funcionarios de la Contraloría de Bogotá D.C. </t>
  </si>
  <si>
    <t>Cumplimiento de la normatividad vigente, contribuyendo al bienestar de los funcionarios.</t>
  </si>
  <si>
    <t xml:space="preserve">Adquisición de servicios </t>
  </si>
  <si>
    <t xml:space="preserve">Bienestar e incentivos </t>
  </si>
  <si>
    <t>Mínima Cuantía</t>
  </si>
  <si>
    <t>86101810
Capacitación en habilidades personales
80141607
Gestión de eventos
80111504
Formación o desarrollo laboral</t>
  </si>
  <si>
    <t>Prestación de servicios para la realización de un (1) programa de 3 tres (3) días para los funcionarios prepensionados o próximos a su jubilación.</t>
  </si>
  <si>
    <t>De acuerdo a lo establecido en el Decreto 1227 de 2005 se debe realizar el Programa de Prepensionados en la Contraloría. Para el 2015 se realizará un programa de (3) tres días para veinticinco funcionarios (25) prepensionados o próximos a su jubilación, que incluya  inducción al programa y entrevistas individuales previamente al inicio del desarrollo del programa. Para el 1º. Día se realizarán talleres con la temática dimensión psicológica, dimensión socio – familiar y dimensión física. Para el 2º. Día se tratará la dimensión legal  y económica. El 3º. Día,  una salida de integración para los 25 funcionarios participantes con un  familiar acompañante. (Se incluye almuerzo, refrigerios para los tres días y transporte para la salida recreativa).</t>
  </si>
  <si>
    <t>80111504
Formación o desarrollo laboral</t>
  </si>
  <si>
    <t xml:space="preserve">Prestación de servicios para el desarrollo de (4) jornadas de intervención en clima laboral como resultado del estudio de Clima Laboral para los funcionarios de la Contraloría de Bogotá. </t>
  </si>
  <si>
    <t xml:space="preserve">De acuerdo al resultado del estudio de Clima Laboral realizado en el 2014-2015 se hara intervención en las dependencias que reporten resultados críticos en las diferentes variables evaluadas. </t>
  </si>
  <si>
    <t xml:space="preserve">90114700 Deportes aficionados y recreacionales </t>
  </si>
  <si>
    <t>Prestar el servicio de vacaciones recreativas para los niños de 6 a 12 años y jóvenes de 13 a 17 años, hijos de los funcionarios de la Contraloría de Bogotá</t>
  </si>
  <si>
    <t>Debido a la baja asistencia a la actividad vacaciones recreativas, por parte de los funcionarios de la Contraloría, se hace necesario reducir el  numero de participantes.  El Programa está dirigido a  35 niños y adolescentes en dos(2) jornadas, junio-diciembre, para un total de 70 participantes.</t>
  </si>
  <si>
    <t>94121514
Servicios de promotores o directores técnicos de clubes deportivos</t>
  </si>
  <si>
    <t>Contratar la prestación de servicios de entrenadores en las siguientes modalidades deportivas: fútbol (fem-masc), Baloncesto (fem-masc) Voleibol (mixto), Natación (Mixto) y Atletismo (mixto), incluyendo los escenarios deportivos para entrenar los funcionarios de la Contraloría de Bogotá D.C</t>
  </si>
  <si>
    <t>Se hace necesario contratar los servicios de entrenadores deportivos para las cinco disciplinas deportivas que representen a la entidad en torneos interinstitucionales.</t>
  </si>
  <si>
    <t xml:space="preserve">94121703 Clubes o servicios para aficionados al baile a la danza
90131502 Actuaciones de danzas </t>
  </si>
  <si>
    <t>Contratar la prestación de servicios de un (01) instructor de danzas con el fin de conformar el Grupo de Danzas de la Contraloría de Bogotá.</t>
  </si>
  <si>
    <t xml:space="preserve">Se hace necesario contratar los servicios de instructor de danzas para fortalecer las actividades sociales y culturales de la entidad para que representen a la entidad en muestras culturales distritales. </t>
  </si>
  <si>
    <t>86131601 Escuelas de música
94121702 Clubes o servicios para aficionados a la música</t>
  </si>
  <si>
    <t>Contratar la prestación de servicios de un (01) profesor de canto con el fin de conformar el Grupo Coral de la Contraloría de Bogotá.</t>
  </si>
  <si>
    <t xml:space="preserve">Se hace necesario contratar los servicios de profesor de danzas para fortalecer las actividades sociales y culturales para que representen a la entidad en muestras culturales distritales. </t>
  </si>
  <si>
    <t xml:space="preserve">53102900 Prendas deportivas </t>
  </si>
  <si>
    <t>Contratar la compra de Uniformes deportivos para representar a la Contraloría de Bogotá, en los X Juegos Nacionales del Control Fiscal.</t>
  </si>
  <si>
    <t xml:space="preserve">La Contraloría de Bogotá D.C., teniendo en cuenta que los Juegos Nacionales del Control Fiscal son el máximo evento deportivo que congrega a los deportistas más destacados de cada Contraloría Territorial,  se ve la necesidad de adquirir uniformes para la representación de la entidad en los juegos fiscales. </t>
  </si>
  <si>
    <t xml:space="preserve">80131504 Servicios de alojamiento </t>
  </si>
  <si>
    <t>Contratar la prestación de servicios para el alojamiento y alimentación de la delegación que asistirá en representación de la Contraloría de Bogotá a los X Juegos Nacionales del Control Fiscal.(Previa invitación)</t>
  </si>
  <si>
    <t xml:space="preserve">a Contraloría de Bogotá D.C., teniendo en cuenta que los Juegos Nacionales del Control Fiscal son el máximo evento deportivo que congrega a los deportistas más destacados de cada Contraloría Territorial,  se ve la necesidad de adquirir uniformes para la representación de la entidad en los juegos fiscales. </t>
  </si>
  <si>
    <t>20102301
Transporte de personal</t>
  </si>
  <si>
    <t>Se contratará el servicio de transporte para el traslado de los funcionarios a la ciudad de Girardot con ocasión de las XXIX Olimpiadas Internas.</t>
  </si>
  <si>
    <t>90121701
Guías locales o de excursiones
90121501
Servicios de organización de excursiones</t>
  </si>
  <si>
    <t>Prestación de servicios especializado para la realización de tres (3) caminatas ecológicas a los funcionarios y familiares de la Contraloría de Bogotá</t>
  </si>
  <si>
    <t>Las caminatas ecológicas son las actividades mas solicitadas por los funcionarios de la Contraloría</t>
  </si>
  <si>
    <t xml:space="preserve">90151700
Parques de diversiones </t>
  </si>
  <si>
    <t xml:space="preserve">Contratar la prestación de servicios para la ejecución de un Paseo familiar con ocasión a la celebración del día del niño, para los hijos de los funcionarios de la entidad con edades entre 0 y 12 años, acompañados por uno de sus padres. </t>
  </si>
  <si>
    <t>El último sábado del mes de abril se celebra anualmente el Día de los niños a nivel nacional. En la Contraloría de Bogotá históricamente se ha festejado esta fecha.</t>
  </si>
  <si>
    <t>80141902
Reuniones y eventos
80141607
Gestión de eventos</t>
  </si>
  <si>
    <t>Contratar la prestación de servicios (logística, refrigerio, estación de café, elabora de incentivos, estimulo y  premiación) para la realización de la ceremonia de entrega de  Estímulos e Incentivos:  .</t>
  </si>
  <si>
    <t>14111608
Certificados de regalo
60141115
Kits de juegos
53101901
Trajes para niño
53101903
Trajes para niña
53101905
Trajes para bebé</t>
  </si>
  <si>
    <t>Suministro de bonos navideños por un valor de ciento cinco mil pesos ($105.000) cada uno para redimir única y exclusivamente por juguetería y/o ropa infantil para los hijos de los funcionarios de la Contraloría de Bogotá entre las edades de 0-12 años.</t>
  </si>
  <si>
    <t xml:space="preserve">incentivar y estimular a los servidores públicos y como actividad extensiva a su familia. De otro lado, la Circular N0. 054 del 9 de diciembre de 2004, expedida por la Secretaría General de la Alcaldía Mayor de Bogotá, establece: “Que las entidades Distritales solamente otorgarán a cargo de su presupuesto un bono navideño por un máximo de seis (6) salarios mínimos diarios legales vigentes por cada hijo o hija de los servidores públicos que a 31 de diciembre del año en curso sean menores de 13 años”. </t>
  </si>
  <si>
    <t xml:space="preserve">Contratar la prestación de servicios (logística, almuerzo, transporte) para la ejecución del Cierre de Gestión de la Contraloría de Bogotá. </t>
  </si>
  <si>
    <t>El Cierre de Gestión como actividad contenida en el Programa de Bienestar  tiene como objetivo socializar y evaluar por parte de la Administración los resultados de la gestión institucional durante el año 2015.</t>
  </si>
  <si>
    <t>SUBDIRECCIÓN DE BIENESTAR SOCIAL</t>
  </si>
  <si>
    <t xml:space="preserve">Salud Ocupacional </t>
  </si>
  <si>
    <t xml:space="preserve">85101605 auxiliares
de salud a domicilio
85101604 servicios
de asistencia de
personal médico
</t>
  </si>
  <si>
    <t>Prestación del servicio de área protegida para la atención de las urgencias y emergencias médicas las veinticuatro (24) horas del día, durante la vigencia del contrato en las diferentes sedes de la Contraloría de Bogotá, D.C., para los funcionarios, usuarios, proveedores y visitantes de la Entidad.</t>
  </si>
  <si>
    <t>Mantener la capacidad institucional para la prestación de primeros auxilios médicos, disminuyendo así el ausentismo y amparando a los funcionarios ante las urgencias y emergencias médicas durante la jornada laboral.</t>
  </si>
  <si>
    <t xml:space="preserve">Contratación Directa </t>
  </si>
  <si>
    <t>85121502
Servicios de consulta de médicos de atención primaria</t>
  </si>
  <si>
    <t>Contratar la prestación de Servicios de medico especialista en salud ocupacional, para el  desarrollo del sistema en Gestión de la Seguridad y Salud en el trabajo/SG-STT y en forma interdisciplinaria con el grupo de gestión de la seguridad y Salud en el Trabajo/GG-SST de la entidad</t>
  </si>
  <si>
    <t>Prestar el apoyo en la parte médica al SG-SST, garantizando un trabajo interdisciplinario en el GG-SST.  Así mismo para la realización de los exámenes médicos ocupacionales.</t>
  </si>
  <si>
    <t>42172011
Kits para técnicos médicos de emergencia en.
42172001
Kits de ventriculostomia para servicios médicos de emergencia</t>
  </si>
  <si>
    <t>Compra de elementos médicos para dotar el consultorio médico y los botiquines de los diferentes pisos de la Contraloría de Bogotá y las sedes alternas.</t>
  </si>
  <si>
    <t>Dotar tanto el consultorio médico como a los Brigadistas de los elementos necesarios para la prestación de primeros auxilios y la atención de las consultas médicas</t>
  </si>
  <si>
    <t>93141701
ORGANIZACIÓN DE EVENTOS CULTURALES</t>
  </si>
  <si>
    <t xml:space="preserve">Apoyo Logístico y realización de actividades Semana de la salud ocupacional </t>
  </si>
  <si>
    <t>Es necesario contextualizar y sensibilizar hacia las actividades a realizar durante el evento, en relación con los riesgos laborales</t>
  </si>
  <si>
    <t>85122201
Valoración del estado de salud individual</t>
  </si>
  <si>
    <t xml:space="preserve">Contratar la realización de las siguientes actividades de medicina preventiva:  Exámenes de perfil lipídico (Glicemia Basal, Triglicéridos y Colesterol Total); Práctica de exámenes de Frotis faríngeo; Exámenes coprológicos; Practicar exámenes de laboratorio KOH- uñas, Espirómetros, Examen Visual por optometría, Audiometría, densitometría ósea  y examen en sangre de  antígeno prostático </t>
  </si>
  <si>
    <t xml:space="preserve">Con la finalidad de identificar  perfiles epidemiológicos de los funcionarios de la Contraloría de Bogotá D,C; para formular las actividades necesarias de promoción y prevención para mejorar la salud de estos. </t>
  </si>
  <si>
    <t>72101516
Servicio de inspección,
mantenimiento o reparación de extinguidores de fuego</t>
  </si>
  <si>
    <t>prestación de servicios para realizar la recarga, revisión, mantenimiento  de los extintores de la Contraloría de Bogotá.</t>
  </si>
  <si>
    <t>Mantener los extintores de la entidad en óptimas condiciones de uso, ante posibles conatos de incendio</t>
  </si>
  <si>
    <t xml:space="preserve">Honorarios Entidad </t>
  </si>
  <si>
    <t xml:space="preserve">Contratación directa </t>
  </si>
  <si>
    <t>80121704
Servicios legales sobre contratos</t>
  </si>
  <si>
    <t>Contratar los servicios profesionales especializados para apoyar los procesos de contratación en la Subdirección de Bienestar Social de la Contraloría de Bogotá.</t>
  </si>
  <si>
    <t xml:space="preserve">Servicios Personales Indirectos </t>
  </si>
  <si>
    <t>Contratar la compra venta de elementos de seguridad industrial para los funcionarios que desempeñan funciones de mantenimiento general, manejo de archivos, funciones de conducción automotriz y funciones de mantenimiento de computadores y asistencia de las TICS.</t>
  </si>
  <si>
    <t>Adquisición de bienes</t>
  </si>
  <si>
    <t>Se requiere dotar a los funcionarios de los elementos de seguridad personal requeridos para el normal desarrollo de sus actividades.</t>
  </si>
  <si>
    <t>SUBDIRECCIÓN DE RECURSOS MATERIALES</t>
  </si>
  <si>
    <t>86131504
Servicios relacionados con  (01) TV, (02) radio, (03) sistemas de alerta ciudadana</t>
  </si>
  <si>
    <t>Contratar el servicio de monitoreo de medios de prensa, radio, televisión e Internet para la Contraloría de Bogotá</t>
  </si>
  <si>
    <t>Es importante tener un registro de la información presentada a la opinión pública a través de los medios de comunicación sobre la gestión de la Contraloría de Bogotá</t>
  </si>
  <si>
    <t>Promoción Institucional</t>
  </si>
  <si>
    <t>82131600 Fotógrafos cinematógrafos</t>
  </si>
  <si>
    <t>Contratar la preproducción, producción y posproducción de un video institucional de 5 minutos  en video HD</t>
  </si>
  <si>
    <t>Información</t>
  </si>
  <si>
    <t>82101601
Publicidad en Radio
82101801
Servicios de campañas publicitarias
82101901
Inserción en radio</t>
  </si>
  <si>
    <t>Contratar la ejecución de un plan de medios radial que incluya la producción y emisión de dos mensajes institucionales en emisoras radiales locales.</t>
  </si>
  <si>
    <t>Coadyuvar al posicionamiento de la imagen de la Contraloría de Bogotá.</t>
  </si>
  <si>
    <t>Impresos y publicaciones</t>
  </si>
  <si>
    <t xml:space="preserve"> Mínima Cuantía</t>
  </si>
  <si>
    <t>82101802
Servicios de
producción
publicitaria</t>
  </si>
  <si>
    <t>Elaboración de piezas comunicacionales (3 mòdulos informativos, 10 pendones, 200 cartillas institucionales, 1000 separadores de libros, 1500 stickers y 1500 cuadernos)</t>
  </si>
  <si>
    <t>Favorecer la imagen del Ente Fiscalizador, pretenden difundir diferentes aspectos institucionales a  nivel interno y externo.</t>
  </si>
  <si>
    <t>12171703
Tintas
14121904 
Papel Offset</t>
  </si>
  <si>
    <t>Contratar la adquisición de insumos para la impresión de (2) dos ediciones de la Revista Bogotá Económica, un (1) informe de gestión, una (1) cartilla institucional y piezas impresas.</t>
  </si>
  <si>
    <t>55101506
Revistas
55101504
Periódicos
82111904
Servicios de entrega de periódicos o material publicitario</t>
  </si>
  <si>
    <t>Adquisición de suscripciones por un año a periódico El Tiempo (5), El Espectador (3), La República (1), Portafolio (4), Revista Semana (4), Revista Dinero (3), Nuevo Siglo (1).</t>
  </si>
  <si>
    <t>Mantener el archivo original de prensa como parte de la memoria institucional de la Contraloría de Bogotá y permanecer a la vanguardia en el conocimiento de los temas relacionados con la capital de la República y del país, registrados en los principales medios impresos.</t>
  </si>
  <si>
    <t xml:space="preserve">Inversión </t>
  </si>
  <si>
    <t>55101504 Periódicos
82121506 Impresión de
publicaciones
82111904 Servicios de
entrega de periódicos o material publicitario</t>
  </si>
  <si>
    <t>OFICINA ASESORA DE COMUNICACIONES</t>
  </si>
  <si>
    <t>Fortalecimiento de la capacidad institucional para un control fiscal efectivo y transparente</t>
  </si>
  <si>
    <t xml:space="preserve">Mínima Cuantía </t>
  </si>
  <si>
    <t>44121600. Suministros de Escritorio. 14111500 Papel de Imprenta y Papel de Escribir</t>
  </si>
  <si>
    <t xml:space="preserve">Teniendoe en cuenta  el Plan de Acción del PIGA 2015, donde se encuentran establecidas múltiples actividades de sensibilización y socialización de tamáticas ambientales, se hace necesario adquiririr elementos de papelería con los que se puedan elaborar materiales lúdicos y pedagógicos para transmitir mensajes ambientales. </t>
  </si>
  <si>
    <t>24111503
Bolsas plásticas
47121701
Bolsas de basura</t>
  </si>
  <si>
    <t xml:space="preserve">En el marco del Programa de Gestión Integral de Residuos, se cuenta con puntos ecológicos, que requieren del empleo de bolsas plásticas para almacenar temporalmente los residuos genereados y entregar al prestador del servicio de aseo. </t>
  </si>
  <si>
    <t>82121800
Publicación</t>
  </si>
  <si>
    <t xml:space="preserve">La Contraloría de Bogotá D.C., en el marco del Programa de Extensión de Buenas Prácticas Ambientales estableció el Concurso de Cuento Interno sobre Temáticas Ambientales a través del cual se busca transmitir mensajes de protección y conservación de la naturaleza, en desarrollo de este concurso se presentan diversos cuentos que se publican en ediciones anuales, para socializar los mensajes en referencia e invitar a más familias a integrarse a esta interesante iniciativa. </t>
  </si>
  <si>
    <t>76121501
Recolección o destrucción o transformación o eliminación de basuras</t>
  </si>
  <si>
    <t xml:space="preserve">La Contraloría de Bogotá es generadora de residuos peligrosos (toner, luminarias y envases contaminados) por este motivo debe garantizar la disposición final de estos residuos, dando cumplimiento a la normativa ambiental sobre la materia. </t>
  </si>
  <si>
    <t>86111604
Educación de Adultos</t>
  </si>
  <si>
    <t xml:space="preserve">En el marco del Programa de Gestión Integral de Residuos, es deber de la entidad sensibilizar a sus funcionarios en separación en la fuente y reciclaje. </t>
  </si>
  <si>
    <t xml:space="preserve">La entidad cuenta con un cerramiento verde en la terraza del piso quinto, la cual requiere de mantenimientos períodicos para conservar las especies vegetales. </t>
  </si>
  <si>
    <t>DIRECCIÓN ADMINISTRATIVA Y FINANCIERA</t>
  </si>
  <si>
    <t>Existe la necesidad de implementar estrategias para fomentar la participación ciudadana en el ejercicio del control social, con una focalización de mayor impacto social y de mayor presencia en las comunidades, se requiere llevar a cabo acciones ciudadanas especiales acordes con los temas de mayor interés para la ciudadanía en las localidades respecto a problemáticas comunes en la que intervengan uno o varios sectores.</t>
  </si>
  <si>
    <t>70111500
Plantas y Árboles Ornamentales</t>
  </si>
  <si>
    <t>861116
Educación de Adultos</t>
  </si>
  <si>
    <t>DIRECCIÓN DE PARTICIPACIÓN CIUDADANA</t>
  </si>
  <si>
    <t>Impulsar espacios de participación y acercamiento de la ciudadanía al Estado, para proporcionarle información que le sirva de base para que se apropie del control social y coadyuve a lograr la misión del Ente de Control y proteger los recursos públicos</t>
  </si>
  <si>
    <t>Licitación Pública</t>
  </si>
  <si>
    <t>Contratación Directa</t>
  </si>
  <si>
    <t>SUBDIRECCIÓN DE RESPONSABILIDAD FISCAL Y JURISDICCIÓN COACTIVA</t>
  </si>
  <si>
    <t>Se requiere apoyo al desarrollo de los procesos de Responsabilidad Fiscal y Jurisdicción Coactiva desde la vigencia 2010 para evitar que opere el fenómeno jurídico de la prescripción.</t>
  </si>
  <si>
    <t xml:space="preserve">80121704
Servicios legales sobre contratos
</t>
  </si>
  <si>
    <t>JEFE OFICINA JURÍDICA</t>
  </si>
  <si>
    <t>80121704
Servicios legales sobre contratos
80121601
Servicios legales sobre competencia o regulaciones gubernamentales</t>
  </si>
  <si>
    <t>Prestación de servicios profesionales de abogado para que ejerza la representación Judicial y extrajudicial de  la CB, así como para asesorar al Contralor de Bogotá,D.C., y a las diferentes dependencias de la entidad, en el conocimiento, trámites y emisión de conceptos, fallos y asuntos jurídicos y en general todas las actuaciones inherentes al cargo.</t>
  </si>
  <si>
    <t>Se requiere el apoyo de un abogado para que ejerza la representación Judicial y extrajudicial de  la CB, así como para asesorar al Contralor de Bogotá,D.C., y a las diferentes dependencias de la entidad, en el conocimiento, trámites y emisión de conceptos, fallos y asuntos jurídicos y en general todas las actuaciones inherentes al cargo.</t>
  </si>
  <si>
    <t>Prestación de servicios de apoyo a la gestión en labores de archivo a la Subdirección de Servicios Generales de la CB</t>
  </si>
  <si>
    <t>Prestación de servicios de apoyo a la gestión para la estructuración del programa de gestión documental de la Contraloría de Bogotá y elaboración de los anexos de las tablas de retención documental.</t>
  </si>
  <si>
    <t>Remuneración Servicios Técnicos</t>
  </si>
  <si>
    <t>Se requiere servicios de apoyo a la gestión para la estructuración del programa de gestión documental de la Contraloría de Bogotá.</t>
  </si>
  <si>
    <t>Se requiere servicios profesionales para apoyar en la actualización de la tabla de retención documental y en el diseño del programa de Gestión Documental de la CB.</t>
  </si>
  <si>
    <t>Se requiere servicios de apoyo a la gestión en labores de archivo a la Subdirección de Servicios Generales de la CB</t>
  </si>
  <si>
    <t>SUDIRECCIÓN DE CAPACITACIÓN Y COOPERACIÓN TÉCNICA</t>
  </si>
  <si>
    <t>Capacitación Externa</t>
  </si>
  <si>
    <t>80111504
Formación o desarrollo laboral
86101808
Servicios de formación de recursos humanos para el sector  público</t>
  </si>
  <si>
    <t>Inscripción a Seminarios, Talleres, Foros, relacionados con temas de control fiscal o afines</t>
  </si>
  <si>
    <t xml:space="preserve">80111504
Formación o desarrollo laboral
</t>
  </si>
  <si>
    <t>Mejoramiento de las competencias laborales de los funcionarios  de la Contraloría de Bogotá, D.C.</t>
  </si>
  <si>
    <t>Realización de cursos y diplomados para fortalecer el control fiscal que ejerce la entidad.</t>
  </si>
  <si>
    <t>Capacitación Interna</t>
  </si>
  <si>
    <t xml:space="preserve">44121600 Suministro de 
Escritorio
4320205 Tarjeta Flash de 
almacenamiento 
de memoria
44103103 Tóner para 
fotocopiadora o 
fax
</t>
  </si>
  <si>
    <t>441016, 441032, 4411118, 441120, 441215,441216 441217,441218,441219,441220,441221,441016, 441032</t>
  </si>
  <si>
    <t>81112501 Servicio de licencias del software del computador
43233200 Software de seguridad y protección</t>
  </si>
  <si>
    <t>80131601 Corredores o agentes inmobiliarios
84131501 Seguros de
edificios o del contenido de edificios
84131503 Seguro de
automóviles o camiones
84131511 Seguro de
deterioro de valores</t>
  </si>
  <si>
    <t>84131500
Servicios financieros y de seguros - servicios de seguros y pensiones- seguros para estructuras y propiedades y posesiones</t>
  </si>
  <si>
    <t>Prestación servicios profesionales para apoyar en la actualización de la tabla de retención documental y en el diseño del programa de Gestión ducumental de la CB.</t>
  </si>
  <si>
    <t>Prestación de servicios profesionales para apoyar a las subdirecciones de contratación y servicios generales en las etapas precontractuales y poscontractual de las obras de mantenimiento y remodelación de las sedes de la Contralorìa de Bogotá, asì como la interventoria de dichas obras.</t>
  </si>
  <si>
    <t>Se requiere servicios para apoyar a las subdirecciones de contratación y servicios generales en las etapas precontractuales y poscontractual de las obras de mantenimiento y remodelación de las sedes de la Contralorìa de Bogotá, asì como la interventoria de dichas obras.</t>
  </si>
  <si>
    <t>Suministro de elementos y bienes de aseo y cafetería para las diferentes dependencias de la Contraloría de Bogotá, de conformidad con las especificaciones técnicas.</t>
  </si>
  <si>
    <t>Contratar el Suministro de elementos y bienes de aseo y cafetería para satisfacer las necesidades de la Contraloría de Bogotá D.C.</t>
  </si>
  <si>
    <t>Combustibles Lubricantes y Llantas</t>
  </si>
  <si>
    <t>Suministrar el combustible para el rodamiento del parque automotor de la Contraloría de Bogotá.</t>
  </si>
  <si>
    <t>Suministro y cambio de aceites, lubricantes, refrigerantes, filtros, y filtros sedimentadores para los vehículos de propiedad de la Entidad y de los vehículos que fuera responsable.</t>
  </si>
  <si>
    <t>Suministrar aceites, lubricantes, refrigerantes, filtros para el normal mantenimiento y funcionamiento del parque automotor de la Contraloría de Bogotá.</t>
  </si>
  <si>
    <t>Gastos de Computador</t>
  </si>
  <si>
    <t xml:space="preserve">Elaborar el Mantenimiento preventivo anual con repuestos de: cinco (5) UPS, una (1) planta eléctrica, un (1) equipo de aire acondicionado, para proteger el sistema de alimentación eléctrico que suministra energia a los diferentes equipos del Edificio de la Lotería de Bogotá y las sedes de la Entidad. </t>
  </si>
  <si>
    <t xml:space="preserve">Suministrar y mantener un (1) equipo de aire acondicionado para alivianar la carga termica generada por los diferentes equipos eléctricos ubicados en el sotano 2 del cuarto de la UPS del Edificio de la Lotería de Bogotá. </t>
  </si>
  <si>
    <t>Gastos de Transporte y Comunicación</t>
  </si>
  <si>
    <t>Prestación del servicio de admisión, tratamiento, curso y entrega de correo certificado a nivel urbano, nacional e internacional de las diferentes comunicaciones generadas por las dependencias de la Contraloría de Bogotá.</t>
  </si>
  <si>
    <t>Prestacion del servicio del correo certificado urbano nacional e internacional.</t>
  </si>
  <si>
    <t>Prestación del servicio de correspondencia ordinaria incluida la recolección, transporte y entrega de correspondencia ordinaria externa (urbana, periférica y nacional), de conformidad con las necesidades de cada una de las dependencias de la Controlaría de Bogotá D.C.</t>
  </si>
  <si>
    <t>Prestacion del servicio de correspondencia ordinaria incluida recoleccion transporte y entrega de correspondencia ordinaria externa.</t>
  </si>
  <si>
    <t>Prestación del servicio de fotocopiado en la modalidad de outsourcing con el suministro de tóner y papel para todas las dependencias de la Contraloría de Bogotá.</t>
  </si>
  <si>
    <t>Servicio de fotocopiado para todas las dependencias de la entidad</t>
  </si>
  <si>
    <t>Viigilancia de las sedes de la Contraloría.</t>
  </si>
  <si>
    <t>Prestar el servicio de vigilancia y seguridad integral con recursos humanos, técnicos y logísticos propios para los bienes muebles e inmuebles de la Contraloría de Bogotá, y sobe todos los que legalmente es y/o llegare a ser responsable, en sus diferentes sedes.</t>
  </si>
  <si>
    <t>Arrendamientos</t>
  </si>
  <si>
    <t>Arrendamiento</t>
  </si>
  <si>
    <t>La Contraloría de Bogotá no cuenta con capacidad suficiente de parqueaderos para atender la demanda de sus funcionarios para la utilizacion de los mismos.</t>
  </si>
  <si>
    <t>Mantenimiento preventivo y correctivo integral con el suministro de repuestos para (14) vehículos de propiedad de la Contraloría de Bogotá, y por los que llegare a ser legalmente responsable.</t>
  </si>
  <si>
    <t>Mantener en buen funcionamiento el rodamiento del parque automotor de la Contraloría de Bogotá.</t>
  </si>
  <si>
    <t>Prestación del servicio de lavado del parque automotor propiedad de la entidad y de los vehículos que fuere responsable.</t>
  </si>
  <si>
    <t>Mantener en buena presentacion para la buena imagen del parque automotor de la Contraloría de Bogotá.</t>
  </si>
  <si>
    <t xml:space="preserve">Mantenimiento de cortinas y sillas de la Entidad </t>
  </si>
  <si>
    <t>Mantener en buen estado las cortinas y sillas de la Entidad.</t>
  </si>
  <si>
    <t>Fortalecimiento de la Capacidad Institucional para un control fiscal efectivo y transparente</t>
  </si>
  <si>
    <t>Obra</t>
  </si>
  <si>
    <t>Compra de seis (6) vehículos para el desarrollo operativo misional para cumplir el ejercicio de la labor fiscalizadora de la Entidad.</t>
  </si>
  <si>
    <t>Prestación del servicio de empaque, embalaje, traslado y entrega, de los bienes muebles, que conforman la dotación de las dependencias de la bodega se San Cayetano, Subdirección de Capacitación y Cooperación Técnica, sede de Control Interno y asuntos Disciplinarios.</t>
  </si>
  <si>
    <t>Prestación del servicio de desmonte, organización del archivo de gestión documental y montaje, en sitio de origen y destino de acuerdo con los requerimientos. Así como los bienes muebles que hacen parte del funcionamiento de la bodega de San Cayetano, Subdirección de Capacitación y Cooperación Técnica.</t>
  </si>
  <si>
    <t>Se requiere contratar el servicio de empaque, embalaje, traslado y entrega, de bienes muebles que se encuentran ubicados en los inmuebles arrendados, con motivo de las adecuaciones, remodelaciones que con ocasión a las obras civiles, se ejecutan en las sedes San Cayetano, Subdirección de Capacitación y Cooperación Técnica, sede de Control Interno y asuntos Disciplinarios.</t>
  </si>
  <si>
    <t>Se requiere contratar el servicio de desmonte, organización del archivo de gestión documental y montaje, en los inmuebles arrendados, con destino a las sedes de origen San Cayetano, Subdirección de Capacitación y Cooperación Técnica, sede de Control Interno y asuntos Disciplinarios, una vez culminada la ejecución de obras civiles de dichas sedes.</t>
  </si>
  <si>
    <t>78101801 Servicios de 
transporte de carga 
por carretera (en 
camión) en área 
local
78121502 Servicios de 
embalaje</t>
  </si>
  <si>
    <t>72103301 Servicios de 
mantenimiento y 
Reparacion de 
Infraestructura</t>
  </si>
  <si>
    <t>SUBDIRECCIÓN DE SERVICIOS GENERALES</t>
  </si>
  <si>
    <t>Se hace necesario realizar las obras de implementación y adecuación del sistema Integral de la Red Contra Incendios de la Sede Edificio Lotería de Bogotá.</t>
  </si>
  <si>
    <t>Concurso de Meritos</t>
  </si>
  <si>
    <t>Consultoría</t>
  </si>
  <si>
    <t xml:space="preserve">La ejecución de la obra de implementaciónde red contra incendios para la sede de la Lotería de Bogotá requiere una interventoría Técnica, Administrativa, Financiera y Contable </t>
  </si>
  <si>
    <r>
      <rPr>
        <b/>
        <sz val="10"/>
        <rFont val="Arial"/>
        <family val="2"/>
      </rPr>
      <t>META 4</t>
    </r>
    <r>
      <rPr>
        <sz val="10"/>
        <rFont val="Arial"/>
        <family val="2"/>
      </rPr>
      <t xml:space="preserve">
Implementación del sistema Integral de la Red Contra Incendios de la Sede Edificio Lotería de Bogotá.</t>
    </r>
  </si>
  <si>
    <r>
      <rPr>
        <b/>
        <sz val="10"/>
        <rFont val="Arial"/>
        <family val="2"/>
      </rPr>
      <t xml:space="preserve">META 4
</t>
    </r>
    <r>
      <rPr>
        <sz val="10"/>
        <rFont val="Arial"/>
        <family val="2"/>
      </rPr>
      <t>Interventoría Técnica de la obra de implementación de Red Contra incendios de la Sede Edificio Lotería de Bogotá.</t>
    </r>
  </si>
  <si>
    <t>Mantenimiento de las impresoras y scanners de la entidad</t>
  </si>
  <si>
    <t xml:space="preserve">La adquisición de tóner y accesorios para impresoras y computadores de la entidad </t>
  </si>
  <si>
    <t>Compra, planeación, estructuración, instalación y configuración y/o actualización de licencias de antivirus para los computadores y Anti - spam para buzones, de propiedad de la Contraloría de Bogotá.</t>
  </si>
  <si>
    <t xml:space="preserve">Mantenimiento preventivo anual con repuestos e inclusión de sistema de monitoreo remoto  de: cinco (5) UPS, una (1) planta eléctrica, un (1) equipo de aire acondicionado, para proteger el sistema de alimentación eléctrico que suministra energía a los diferentes equipos del Edificio de la Lotería de Bogotá y las sedes de la Entidad. </t>
  </si>
  <si>
    <t xml:space="preserve">Suministro y mantenimiento  de un (1) equipo de aire acondicionado para alivianar la carga térmica generada por los diferentes equipos eléctricos ubicados en el sótano 2 del cuarto de la UPS del Edificio de la Lotería de Bogotá. </t>
  </si>
  <si>
    <t>Es necesario contar con un video institucional actualizado, que muestre el que hacer de la entidad.</t>
  </si>
  <si>
    <t>Pago del  impuesto predial del 2014 correspondiente a la finca de Arbeláez, de propiedad de la Contraloría de Bogotá.</t>
  </si>
  <si>
    <t>ANEXO 1</t>
  </si>
  <si>
    <t>CONSOLIDADO PLAN ANUAL DE ADQUISICIONES VIGENCIA 2015</t>
  </si>
  <si>
    <t>REPORTE DE NECESIDADES DE BIENES, OBRAS Y SERVICIOS VIGENCIA 2015</t>
  </si>
  <si>
    <t>TOTAL PLAN ANUAL DE ADQUISICIONES 2015</t>
  </si>
  <si>
    <t xml:space="preserve">Con el fin de premiar a los mejores funcionarios de carrera administrativa por obtener calificación excelente en la evaluación de desempeño, los mejores equipos de trabajo y reconocimiento a la antigüedad y calidades deportivas. </t>
  </si>
  <si>
    <t>Se requiere los servicios de un profesional especializado en contratación en la Subdirección  de Bienestar Social, toda vez que en la planta  de personal de la entidad no se cuenta con el personal suficiente e idóneo para satisfacer esta necesidad.</t>
  </si>
  <si>
    <t xml:space="preserve">Código formato:014001001
</t>
  </si>
  <si>
    <t>Nota 3:  El valor presupuestado podrá variar de acuerdo a los precios del mercado, al momento de realizar la contratación.</t>
  </si>
  <si>
    <t>Nota 4: El valor del Plan Anual de Adquisiciones será susceptible de modificación, en la medida que surjan nuevas necesidades que no se tenían previstas para la vigencia.</t>
  </si>
  <si>
    <t>LUZ YAQUELINE DÍAZ ARIZA</t>
  </si>
  <si>
    <t>Versión: 8.0</t>
  </si>
  <si>
    <t>LUZ YAQUELINE DÍAZ ARIZA - Subdirectora de Contratación</t>
  </si>
  <si>
    <t>NOMBRE Y CARGO JEFE DE LA DEPENDENCIA</t>
  </si>
  <si>
    <t>Consolidó: Maribel Chacón Moreno, Funcionaria Dirección Administrativa y Financiera.</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</si>
</sst>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0\ _€"/>
    <numFmt numFmtId="193" formatCode="#,##0\ _€"/>
    <numFmt numFmtId="194" formatCode="d/mm/yyyy;@"/>
    <numFmt numFmtId="195" formatCode="_ * #,##0.0_ ;_ * \-#,##0.0_ ;_ * &quot;-&quot;??_ ;_ @_ "/>
    <numFmt numFmtId="196" formatCode="_ * #,##0_ ;_ * \-#,##0_ ;_ * &quot;-&quot;??_ ;_ @_ "/>
    <numFmt numFmtId="197" formatCode="#,##0.0\ _€"/>
    <numFmt numFmtId="198" formatCode="_ &quot;$&quot;\ * #,##0_ ;_ &quot;$&quot;\ * \-#,##0_ ;_ &quot;$&quot;\ * &quot;-&quot;??_ ;_ @_ "/>
    <numFmt numFmtId="199" formatCode="[$-240A]dddd\,\ dd&quot; de &quot;mmmm&quot; de &quot;yyyy"/>
    <numFmt numFmtId="200" formatCode="dd/mm/yyyy;@"/>
    <numFmt numFmtId="201" formatCode="&quot;$&quot;#,##0"/>
    <numFmt numFmtId="202" formatCode="_-* #,##0\ _€_-;\-* #,##0\ _€_-;_-* &quot;-&quot;??\ _€_-;_-@_-"/>
    <numFmt numFmtId="203" formatCode="0_)"/>
    <numFmt numFmtId="204" formatCode="_-[$$-240A]* #,##0_-;\-[$$-240A]* #,##0_-;_-[$$-240A]* &quot;-&quot;??_-;_-@_-"/>
  </numFmts>
  <fonts count="6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8"/>
      <name val="Arial"/>
      <family val="2"/>
    </font>
    <font>
      <b/>
      <sz val="10"/>
      <color indexed="8"/>
      <name val="Arial"/>
      <family val="2"/>
    </font>
    <font>
      <sz val="8"/>
      <name val="Arial"/>
      <family val="2"/>
    </font>
    <font>
      <b/>
      <sz val="9"/>
      <name val="Arial"/>
      <family val="2"/>
    </font>
    <font>
      <sz val="12"/>
      <name val="Arial"/>
      <family val="2"/>
    </font>
    <font>
      <b/>
      <sz val="9"/>
      <name val="Tahoma"/>
      <family val="2"/>
    </font>
    <font>
      <sz val="9"/>
      <name val="Tahoma"/>
      <family val="2"/>
    </font>
    <font>
      <b/>
      <sz val="12"/>
      <name val="Arial"/>
      <family val="2"/>
    </font>
    <font>
      <b/>
      <i/>
      <sz val="9"/>
      <name val="Arial"/>
      <family val="2"/>
    </font>
    <font>
      <sz val="9"/>
      <name val="Arial"/>
      <family val="2"/>
    </font>
    <font>
      <sz val="10"/>
      <color indexed="63"/>
      <name val="Arial"/>
      <family val="2"/>
    </font>
    <font>
      <sz val="10"/>
      <color indexed="8"/>
      <name val="Calibri"/>
      <family val="2"/>
    </font>
    <font>
      <b/>
      <sz val="10"/>
      <color indexed="63"/>
      <name val="Arial"/>
      <family val="2"/>
    </font>
    <font>
      <sz val="10"/>
      <name val="Calibri"/>
      <family val="2"/>
    </font>
    <font>
      <b/>
      <i/>
      <sz val="11"/>
      <name val="Arial"/>
      <family val="2"/>
    </font>
    <font>
      <b/>
      <sz val="11"/>
      <name val="Arial"/>
      <family val="2"/>
    </font>
    <font>
      <sz val="11"/>
      <name val="Arial"/>
      <family val="2"/>
    </font>
    <font>
      <b/>
      <i/>
      <sz val="12"/>
      <name val="Arial"/>
      <family val="2"/>
    </font>
    <font>
      <i/>
      <sz val="12"/>
      <name val="Arial"/>
      <family val="2"/>
    </font>
    <font>
      <b/>
      <sz val="14"/>
      <name val="Arial"/>
      <family val="2"/>
    </font>
    <font>
      <sz val="11"/>
      <color indexed="8"/>
      <name val="Arial"/>
      <family val="2"/>
    </font>
    <font>
      <b/>
      <sz val="15"/>
      <color indexed="54"/>
      <name val="Calibri"/>
      <family val="2"/>
    </font>
    <font>
      <b/>
      <sz val="11"/>
      <color indexed="54"/>
      <name val="Calibri"/>
      <family val="2"/>
    </font>
    <font>
      <sz val="18"/>
      <color indexed="54"/>
      <name val="Calibri Light"/>
      <family val="2"/>
    </font>
    <font>
      <b/>
      <sz val="13"/>
      <color indexed="5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8"/>
      <name val="Arial"/>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thin"/>
      <bottom style="medium"/>
    </border>
    <border>
      <left style="medium"/>
      <right>
        <color indexed="63"/>
      </right>
      <top style="thin"/>
      <bottom style="medium"/>
    </border>
    <border>
      <left style="medium"/>
      <right style="medium"/>
      <top style="medium"/>
      <bottom style="medium"/>
    </border>
    <border>
      <left/>
      <right style="medium"/>
      <top style="thin"/>
      <bottom style="thin"/>
    </border>
    <border>
      <left/>
      <right style="medium"/>
      <top style="thin"/>
      <bottom>
        <color indexed="63"/>
      </bottom>
    </border>
    <border>
      <left>
        <color indexed="63"/>
      </left>
      <right style="medium"/>
      <top style="medium"/>
      <bottom style="medium"/>
    </border>
    <border>
      <left>
        <color indexed="63"/>
      </left>
      <right style="medium"/>
      <top/>
      <bottom style="thin"/>
    </border>
    <border>
      <left style="thin"/>
      <right style="thin"/>
      <top style="thin"/>
      <bottom style="medium"/>
    </border>
    <border>
      <left>
        <color indexed="63"/>
      </left>
      <right>
        <color indexed="63"/>
      </right>
      <top style="medium"/>
      <bottom style="medium"/>
    </border>
    <border>
      <left style="medium"/>
      <right style="medium"/>
      <top style="thin"/>
      <bottom style="thin"/>
    </border>
    <border>
      <left style="medium"/>
      <right style="medium"/>
      <top/>
      <bottom style="thin"/>
    </border>
    <border>
      <left style="thin"/>
      <right style="medium"/>
      <top/>
      <bottom style="thin"/>
    </border>
    <border>
      <left style="thin"/>
      <right/>
      <top style="thin"/>
      <bottom style="thin"/>
    </border>
    <border>
      <left>
        <color indexed="63"/>
      </left>
      <right style="medium"/>
      <top style="thin"/>
      <bottom style="medium"/>
    </border>
    <border>
      <left style="thin"/>
      <right style="medium"/>
      <top style="thin"/>
      <bottom style="medium"/>
    </border>
    <border>
      <left style="medium"/>
      <right style="medium"/>
      <top/>
      <bottom style="medium"/>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right>
        <color indexed="63"/>
      </right>
      <top style="thin"/>
      <bottom style="thin"/>
    </border>
    <border>
      <left style="medium"/>
      <right>
        <color indexed="63"/>
      </right>
      <top style="thin"/>
      <bottom style="thin"/>
    </border>
    <border>
      <left style="thin"/>
      <right style="medium"/>
      <top/>
      <bottom>
        <color indexed="63"/>
      </bottom>
    </border>
    <border>
      <left style="medium"/>
      <right>
        <color indexed="63"/>
      </right>
      <top style="thin"/>
      <bottom>
        <color indexed="63"/>
      </bottom>
    </border>
    <border>
      <left style="thin"/>
      <right style="medium"/>
      <top/>
      <bottom style="medium"/>
    </border>
    <border>
      <left style="medium"/>
      <right style="medium"/>
      <top style="medium"/>
      <bottom>
        <color indexed="63"/>
      </bottom>
    </border>
    <border>
      <left style="medium"/>
      <right style="medium"/>
      <top style="medium"/>
      <bottom style="thin"/>
    </border>
    <border>
      <left style="medium"/>
      <right>
        <color indexed="63"/>
      </right>
      <top style="medium"/>
      <bottom style="thin"/>
    </border>
    <border>
      <left style="medium"/>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6" fillId="38" borderId="0" applyNumberFormat="0" applyBorder="0" applyAlignment="0" applyProtection="0"/>
    <xf numFmtId="0" fontId="4" fillId="39" borderId="1" applyNumberFormat="0" applyAlignment="0" applyProtection="0"/>
    <xf numFmtId="0" fontId="47" fillId="40" borderId="2" applyNumberFormat="0" applyAlignment="0" applyProtection="0"/>
    <xf numFmtId="0" fontId="48" fillId="41" borderId="3" applyNumberFormat="0" applyAlignment="0" applyProtection="0"/>
    <xf numFmtId="0" fontId="49" fillId="0" borderId="4" applyNumberFormat="0" applyFill="0" applyAlignment="0" applyProtection="0"/>
    <xf numFmtId="0" fontId="5" fillId="42" borderId="5" applyNumberFormat="0" applyAlignment="0" applyProtection="0"/>
    <xf numFmtId="0" fontId="50" fillId="0" borderId="6" applyNumberFormat="0" applyFill="0" applyAlignment="0" applyProtection="0"/>
    <xf numFmtId="0" fontId="51" fillId="0" borderId="0" applyNumberFormat="0" applyFill="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52" fillId="4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53" fillId="50" borderId="0" applyNumberFormat="0" applyBorder="0" applyAlignment="0" applyProtection="0"/>
    <xf numFmtId="0" fontId="11" fillId="7" borderId="1" applyNumberFormat="0" applyAlignment="0" applyProtection="0"/>
    <xf numFmtId="0" fontId="12" fillId="0" borderId="10"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3" fillId="51"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52" borderId="11" applyNumberFormat="0" applyFont="0" applyAlignment="0" applyProtection="0"/>
    <xf numFmtId="0" fontId="1" fillId="53" borderId="12" applyNumberFormat="0" applyFont="0" applyAlignment="0" applyProtection="0"/>
    <xf numFmtId="0" fontId="14" fillId="39" borderId="13" applyNumberFormat="0" applyAlignment="0" applyProtection="0"/>
    <xf numFmtId="9" fontId="0" fillId="0" borderId="0" applyFont="0" applyFill="0" applyBorder="0" applyAlignment="0" applyProtection="0"/>
    <xf numFmtId="0" fontId="54" fillId="40" borderId="1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57" fillId="0" borderId="0" applyNumberFormat="0" applyFill="0" applyBorder="0" applyAlignment="0" applyProtection="0"/>
    <xf numFmtId="0" fontId="58" fillId="0" borderId="15" applyNumberFormat="0" applyFill="0" applyAlignment="0" applyProtection="0"/>
    <xf numFmtId="0" fontId="51" fillId="0" borderId="16" applyNumberFormat="0" applyFill="0" applyAlignment="0" applyProtection="0"/>
    <xf numFmtId="0" fontId="16" fillId="0" borderId="17" applyNumberFormat="0" applyFill="0" applyAlignment="0" applyProtection="0"/>
    <xf numFmtId="0" fontId="17" fillId="0" borderId="0" applyNumberFormat="0" applyFill="0" applyBorder="0" applyAlignment="0" applyProtection="0"/>
  </cellStyleXfs>
  <cellXfs count="416">
    <xf numFmtId="0" fontId="0" fillId="0" borderId="0" xfId="0" applyAlignment="1">
      <alignment/>
    </xf>
    <xf numFmtId="0" fontId="1" fillId="0" borderId="0" xfId="91">
      <alignment/>
      <protection/>
    </xf>
    <xf numFmtId="0" fontId="1" fillId="0" borderId="0" xfId="91" applyAlignment="1">
      <alignment vertical="center"/>
      <protection/>
    </xf>
    <xf numFmtId="0" fontId="0" fillId="0" borderId="0" xfId="0" applyAlignment="1">
      <alignment vertical="center"/>
    </xf>
    <xf numFmtId="0" fontId="19" fillId="0" borderId="0" xfId="91" applyFont="1" applyAlignment="1">
      <alignment horizontal="justify" vertical="center" wrapText="1"/>
      <protection/>
    </xf>
    <xf numFmtId="0" fontId="20" fillId="0" borderId="0" xfId="91" applyFont="1" applyAlignment="1">
      <alignment vertical="center"/>
      <protection/>
    </xf>
    <xf numFmtId="0" fontId="19" fillId="0" borderId="0" xfId="91" applyFont="1" applyAlignment="1">
      <alignment horizontal="center" vertical="center"/>
      <protection/>
    </xf>
    <xf numFmtId="0" fontId="0" fillId="54" borderId="0" xfId="88" applyFont="1" applyFill="1" applyAlignment="1">
      <alignment horizontal="justify" vertical="center" wrapText="1"/>
      <protection/>
    </xf>
    <xf numFmtId="0" fontId="19" fillId="0" borderId="18" xfId="91" applyFont="1" applyBorder="1" applyAlignment="1">
      <alignment horizontal="center" vertical="top" wrapText="1"/>
      <protection/>
    </xf>
    <xf numFmtId="193" fontId="19" fillId="0" borderId="0" xfId="91" applyNumberFormat="1" applyFont="1" applyAlignment="1">
      <alignment horizontal="center" vertical="center"/>
      <protection/>
    </xf>
    <xf numFmtId="193" fontId="0" fillId="0" borderId="0" xfId="0" applyNumberFormat="1" applyAlignment="1">
      <alignment horizont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27" fillId="0" borderId="0" xfId="90" applyFont="1" applyFill="1" applyBorder="1" applyAlignment="1">
      <alignment horizontal="left"/>
      <protection/>
    </xf>
    <xf numFmtId="3" fontId="0" fillId="0" borderId="0" xfId="0" applyNumberFormat="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Fill="1" applyBorder="1" applyAlignment="1">
      <alignment/>
    </xf>
    <xf numFmtId="0" fontId="19" fillId="0" borderId="0" xfId="91" applyFont="1" applyAlignment="1">
      <alignment horizontal="center" vertical="center" wrapText="1"/>
      <protection/>
    </xf>
    <xf numFmtId="0" fontId="19" fillId="54" borderId="0" xfId="88" applyFont="1" applyFill="1" applyAlignment="1">
      <alignment horizontal="center" vertical="center" wrapText="1"/>
      <protection/>
    </xf>
    <xf numFmtId="0" fontId="0" fillId="54" borderId="0" xfId="88" applyFont="1" applyFill="1" applyAlignment="1">
      <alignment horizontal="center" vertical="center" wrapText="1"/>
      <protection/>
    </xf>
    <xf numFmtId="0" fontId="0" fillId="0" borderId="0" xfId="0" applyAlignment="1">
      <alignment horizontal="center" vertical="center" wrapText="1"/>
    </xf>
    <xf numFmtId="0" fontId="19" fillId="0" borderId="0" xfId="91" applyFont="1" applyAlignment="1">
      <alignment horizontal="right" vertical="center"/>
      <protection/>
    </xf>
    <xf numFmtId="0" fontId="0" fillId="0" borderId="0" xfId="0" applyAlignment="1">
      <alignment horizontal="right"/>
    </xf>
    <xf numFmtId="0" fontId="0" fillId="0" borderId="0" xfId="0" applyAlignment="1">
      <alignment horizontal="center" wrapText="1"/>
    </xf>
    <xf numFmtId="0" fontId="20" fillId="0" borderId="0" xfId="91" applyFont="1" applyAlignment="1">
      <alignment vertical="center" wrapText="1"/>
      <protection/>
    </xf>
    <xf numFmtId="0" fontId="0" fillId="0" borderId="0" xfId="0" applyAlignment="1">
      <alignment wrapText="1"/>
    </xf>
    <xf numFmtId="196" fontId="0" fillId="0" borderId="0" xfId="82" applyNumberFormat="1" applyFont="1" applyAlignment="1">
      <alignment/>
    </xf>
    <xf numFmtId="0" fontId="0" fillId="0" borderId="27" xfId="0" applyBorder="1" applyAlignment="1">
      <alignment/>
    </xf>
    <xf numFmtId="0" fontId="29" fillId="54" borderId="18" xfId="0" applyFont="1" applyFill="1" applyBorder="1" applyAlignment="1">
      <alignment horizontal="left" vertical="top" wrapText="1"/>
    </xf>
    <xf numFmtId="0" fontId="0" fillId="0" borderId="0" xfId="0" applyAlignment="1">
      <alignment horizontal="justify" wrapText="1"/>
    </xf>
    <xf numFmtId="0" fontId="19" fillId="0" borderId="0" xfId="91" applyFont="1" applyAlignment="1">
      <alignment horizontal="left" vertical="center" wrapText="1"/>
      <protection/>
    </xf>
    <xf numFmtId="0" fontId="0" fillId="54" borderId="0" xfId="88" applyFont="1" applyFill="1" applyAlignment="1">
      <alignment horizontal="left" vertical="center" wrapText="1"/>
      <protection/>
    </xf>
    <xf numFmtId="0" fontId="0" fillId="0" borderId="0" xfId="0" applyAlignment="1">
      <alignment horizontal="left" vertical="center" wrapText="1"/>
    </xf>
    <xf numFmtId="0" fontId="0" fillId="0" borderId="0" xfId="91" applyFont="1" applyAlignment="1">
      <alignment horizontal="left" vertical="center" wrapText="1"/>
      <protection/>
    </xf>
    <xf numFmtId="0" fontId="0" fillId="0" borderId="0" xfId="0" applyAlignment="1">
      <alignment horizontal="left" wrapText="1"/>
    </xf>
    <xf numFmtId="0" fontId="19" fillId="0" borderId="18" xfId="91" applyFont="1" applyBorder="1" applyAlignment="1">
      <alignment horizontal="justify" vertical="top" wrapText="1"/>
      <protection/>
    </xf>
    <xf numFmtId="0" fontId="0" fillId="0" borderId="18" xfId="0" applyFont="1" applyBorder="1" applyAlignment="1">
      <alignment horizontal="justify" vertical="top" wrapText="1"/>
    </xf>
    <xf numFmtId="193" fontId="0" fillId="0" borderId="18" xfId="0" applyNumberFormat="1" applyFont="1" applyBorder="1" applyAlignment="1">
      <alignment horizontal="center" vertical="top"/>
    </xf>
    <xf numFmtId="0" fontId="0" fillId="0" borderId="18" xfId="0" applyNumberFormat="1" applyFont="1" applyBorder="1" applyAlignment="1">
      <alignment horizontal="center" vertical="top" wrapText="1"/>
    </xf>
    <xf numFmtId="0" fontId="19" fillId="0" borderId="18" xfId="91" applyFont="1" applyBorder="1" applyAlignment="1">
      <alignment horizontal="justify" vertical="top"/>
      <protection/>
    </xf>
    <xf numFmtId="49" fontId="0" fillId="54" borderId="18" xfId="90" applyNumberFormat="1" applyFont="1" applyFill="1" applyBorder="1" applyAlignment="1">
      <alignment vertical="top" wrapText="1"/>
      <protection/>
    </xf>
    <xf numFmtId="49" fontId="0" fillId="0" borderId="18" xfId="90" applyNumberFormat="1" applyFont="1" applyBorder="1" applyAlignment="1">
      <alignment horizontal="center" vertical="top" wrapText="1"/>
      <protection/>
    </xf>
    <xf numFmtId="0" fontId="19" fillId="0" borderId="18" xfId="91" applyFont="1" applyBorder="1" applyAlignment="1">
      <alignment horizontal="left" vertical="top" wrapText="1"/>
      <protection/>
    </xf>
    <xf numFmtId="196" fontId="0" fillId="0" borderId="18" xfId="82" applyNumberFormat="1" applyFont="1" applyFill="1" applyBorder="1" applyAlignment="1">
      <alignment horizontal="right" vertical="top"/>
    </xf>
    <xf numFmtId="193" fontId="0" fillId="0" borderId="18" xfId="91" applyNumberFormat="1" applyFont="1" applyFill="1" applyBorder="1" applyAlignment="1">
      <alignment horizontal="center" vertical="top"/>
      <protection/>
    </xf>
    <xf numFmtId="14" fontId="0" fillId="0" borderId="18" xfId="0" applyNumberFormat="1" applyFont="1" applyBorder="1" applyAlignment="1">
      <alignment vertical="top"/>
    </xf>
    <xf numFmtId="1" fontId="0" fillId="54" borderId="18" xfId="84" applyNumberFormat="1" applyFont="1" applyFill="1" applyBorder="1" applyAlignment="1" applyProtection="1">
      <alignment horizontal="justify" vertical="top" wrapText="1"/>
      <protection/>
    </xf>
    <xf numFmtId="0" fontId="30" fillId="0" borderId="0" xfId="91" applyFont="1" applyAlignment="1">
      <alignment vertical="center"/>
      <protection/>
    </xf>
    <xf numFmtId="0" fontId="0" fillId="0" borderId="0" xfId="0" applyFont="1" applyAlignment="1">
      <alignment vertical="center"/>
    </xf>
    <xf numFmtId="0" fontId="19" fillId="0" borderId="18" xfId="91" applyFont="1" applyFill="1" applyBorder="1" applyAlignment="1">
      <alignment horizontal="left" vertical="top" wrapText="1"/>
      <protection/>
    </xf>
    <xf numFmtId="196" fontId="0" fillId="0" borderId="18" xfId="82" applyNumberFormat="1" applyFont="1" applyFill="1" applyBorder="1" applyAlignment="1">
      <alignment horizontal="right" vertical="top" wrapText="1"/>
    </xf>
    <xf numFmtId="193" fontId="0" fillId="0" borderId="18" xfId="91" applyNumberFormat="1" applyFont="1" applyFill="1" applyBorder="1" applyAlignment="1">
      <alignment horizontal="center" vertical="top" wrapText="1"/>
      <protection/>
    </xf>
    <xf numFmtId="0" fontId="19" fillId="0" borderId="18" xfId="91" applyFont="1" applyFill="1" applyBorder="1" applyAlignment="1">
      <alignment horizontal="justify" vertical="top" wrapText="1"/>
      <protection/>
    </xf>
    <xf numFmtId="194" fontId="0" fillId="0" borderId="18" xfId="91" applyNumberFormat="1" applyFont="1" applyFill="1" applyBorder="1" applyAlignment="1">
      <alignment vertical="top" wrapText="1"/>
      <protection/>
    </xf>
    <xf numFmtId="0" fontId="0" fillId="0" borderId="18" xfId="0" applyFont="1" applyBorder="1" applyAlignment="1">
      <alignment horizontal="left" vertical="top" wrapText="1"/>
    </xf>
    <xf numFmtId="14" fontId="0" fillId="0" borderId="18" xfId="0" applyNumberFormat="1" applyFont="1" applyFill="1" applyBorder="1" applyAlignment="1">
      <alignment vertical="top"/>
    </xf>
    <xf numFmtId="0" fontId="0" fillId="0" borderId="18" xfId="91" applyFont="1" applyBorder="1" applyAlignment="1">
      <alignment horizontal="justify" vertical="top" wrapText="1"/>
      <protection/>
    </xf>
    <xf numFmtId="0" fontId="19" fillId="0" borderId="18" xfId="91" applyFont="1" applyBorder="1" applyAlignment="1">
      <alignment vertical="top" wrapText="1"/>
      <protection/>
    </xf>
    <xf numFmtId="194" fontId="0" fillId="0" borderId="18" xfId="0" applyNumberFormat="1" applyFont="1" applyFill="1" applyBorder="1" applyAlignment="1">
      <alignment vertical="top"/>
    </xf>
    <xf numFmtId="196" fontId="0" fillId="0" borderId="18" xfId="82" applyNumberFormat="1" applyFont="1" applyFill="1" applyBorder="1" applyAlignment="1">
      <alignment vertical="top" wrapText="1"/>
    </xf>
    <xf numFmtId="0" fontId="0" fillId="54" borderId="18" xfId="0" applyFont="1" applyFill="1" applyBorder="1" applyAlignment="1">
      <alignment horizontal="left" vertical="top" wrapText="1"/>
    </xf>
    <xf numFmtId="49" fontId="0" fillId="54" borderId="18" xfId="91" applyNumberFormat="1" applyFont="1" applyFill="1" applyBorder="1" applyAlignment="1">
      <alignment horizontal="center" vertical="top" wrapText="1"/>
      <protection/>
    </xf>
    <xf numFmtId="49" fontId="0" fillId="54" borderId="18" xfId="91" applyNumberFormat="1" applyFont="1" applyFill="1" applyBorder="1" applyAlignment="1">
      <alignment horizontal="justify" vertical="top" wrapText="1"/>
      <protection/>
    </xf>
    <xf numFmtId="49" fontId="0" fillId="54" borderId="18" xfId="91" applyNumberFormat="1" applyFont="1" applyFill="1" applyBorder="1" applyAlignment="1">
      <alignment horizontal="left" vertical="top" wrapText="1"/>
      <protection/>
    </xf>
    <xf numFmtId="0" fontId="19" fillId="54" borderId="18" xfId="91" applyFont="1" applyFill="1" applyBorder="1" applyAlignment="1">
      <alignment horizontal="justify" vertical="top" wrapText="1"/>
      <protection/>
    </xf>
    <xf numFmtId="196" fontId="0" fillId="0" borderId="18" xfId="82" applyNumberFormat="1" applyFont="1" applyBorder="1" applyAlignment="1">
      <alignment horizontal="right" vertical="top"/>
    </xf>
    <xf numFmtId="49" fontId="0" fillId="54" borderId="18" xfId="90" applyNumberFormat="1" applyFont="1" applyFill="1" applyBorder="1" applyAlignment="1">
      <alignment horizontal="center" vertical="top" wrapText="1"/>
      <protection/>
    </xf>
    <xf numFmtId="0" fontId="19" fillId="54" borderId="18" xfId="91" applyFont="1" applyFill="1" applyBorder="1" applyAlignment="1">
      <alignment horizontal="left" vertical="top" wrapText="1"/>
      <protection/>
    </xf>
    <xf numFmtId="0" fontId="0" fillId="54" borderId="18" xfId="0" applyFont="1" applyFill="1" applyBorder="1" applyAlignment="1">
      <alignment horizontal="justify" vertical="top" wrapText="1"/>
    </xf>
    <xf numFmtId="14" fontId="0" fillId="54" borderId="18" xfId="0" applyNumberFormat="1" applyFont="1" applyFill="1" applyBorder="1" applyAlignment="1">
      <alignment vertical="top"/>
    </xf>
    <xf numFmtId="0" fontId="0" fillId="54" borderId="18" xfId="91" applyFont="1" applyFill="1" applyBorder="1" applyAlignment="1">
      <alignment horizontal="justify" vertical="top" wrapText="1"/>
      <protection/>
    </xf>
    <xf numFmtId="0" fontId="0" fillId="0" borderId="18" xfId="0" applyFont="1" applyBorder="1" applyAlignment="1">
      <alignment horizontal="center" vertical="top" wrapText="1"/>
    </xf>
    <xf numFmtId="196" fontId="0" fillId="0" borderId="18" xfId="82" applyNumberFormat="1" applyFont="1" applyBorder="1" applyAlignment="1">
      <alignment horizontal="right" vertical="top" wrapText="1"/>
    </xf>
    <xf numFmtId="193" fontId="0" fillId="0" borderId="18" xfId="0" applyNumberFormat="1" applyFont="1" applyBorder="1" applyAlignment="1">
      <alignment horizontal="center" vertical="top" wrapText="1"/>
    </xf>
    <xf numFmtId="14" fontId="0" fillId="0" borderId="18" xfId="0" applyNumberFormat="1" applyFont="1" applyBorder="1" applyAlignment="1">
      <alignment vertical="top" wrapText="1"/>
    </xf>
    <xf numFmtId="14" fontId="0" fillId="0" borderId="18" xfId="0" applyNumberFormat="1" applyFont="1" applyBorder="1" applyAlignment="1">
      <alignment horizontal="left" vertical="top" wrapText="1"/>
    </xf>
    <xf numFmtId="3" fontId="0" fillId="0" borderId="18" xfId="91" applyNumberFormat="1" applyFont="1" applyFill="1" applyBorder="1" applyAlignment="1">
      <alignment horizontal="justify" vertical="top" wrapText="1"/>
      <protection/>
    </xf>
    <xf numFmtId="0" fontId="30" fillId="0" borderId="0" xfId="91" applyFont="1" applyAlignment="1">
      <alignment vertical="top"/>
      <protection/>
    </xf>
    <xf numFmtId="0" fontId="0" fillId="0" borderId="0" xfId="0" applyFont="1" applyAlignment="1">
      <alignment vertical="top"/>
    </xf>
    <xf numFmtId="0" fontId="0" fillId="0" borderId="18" xfId="0" applyFont="1" applyFill="1" applyBorder="1" applyAlignment="1">
      <alignment horizontal="justify" vertical="top" wrapText="1"/>
    </xf>
    <xf numFmtId="14" fontId="0" fillId="0" borderId="18" xfId="0" applyNumberFormat="1" applyFont="1" applyFill="1" applyBorder="1" applyAlignment="1">
      <alignment horizontal="left" vertical="top" wrapText="1"/>
    </xf>
    <xf numFmtId="3" fontId="0" fillId="0" borderId="18" xfId="91" applyNumberFormat="1" applyFont="1" applyFill="1" applyBorder="1" applyAlignment="1">
      <alignment horizontal="left" vertical="top" wrapText="1"/>
      <protection/>
    </xf>
    <xf numFmtId="0" fontId="0" fillId="0" borderId="18" xfId="0" applyFont="1" applyFill="1" applyBorder="1" applyAlignment="1">
      <alignment horizontal="center" vertical="top" wrapText="1"/>
    </xf>
    <xf numFmtId="0" fontId="0" fillId="0" borderId="18" xfId="0" applyFont="1" applyFill="1" applyBorder="1" applyAlignment="1">
      <alignment horizontal="left" vertical="top" wrapText="1"/>
    </xf>
    <xf numFmtId="193" fontId="0" fillId="0" borderId="18" xfId="0" applyNumberFormat="1" applyFont="1" applyFill="1" applyBorder="1" applyAlignment="1">
      <alignment horizontal="center" vertical="top" wrapText="1"/>
    </xf>
    <xf numFmtId="14" fontId="0" fillId="0" borderId="18" xfId="0" applyNumberFormat="1" applyFont="1" applyBorder="1" applyAlignment="1">
      <alignment horizontal="right" vertical="top" wrapText="1"/>
    </xf>
    <xf numFmtId="0" fontId="0" fillId="54" borderId="18" xfId="0" applyFont="1" applyFill="1" applyBorder="1" applyAlignment="1">
      <alignment horizontal="center" vertical="top" wrapText="1"/>
    </xf>
    <xf numFmtId="193" fontId="0" fillId="54" borderId="18" xfId="0" applyNumberFormat="1" applyFont="1" applyFill="1" applyBorder="1" applyAlignment="1">
      <alignment horizontal="center" vertical="top" wrapText="1"/>
    </xf>
    <xf numFmtId="14" fontId="0" fillId="54" borderId="18" xfId="0" applyNumberFormat="1" applyFont="1" applyFill="1" applyBorder="1" applyAlignment="1">
      <alignment vertical="top" wrapText="1"/>
    </xf>
    <xf numFmtId="14" fontId="0" fillId="0" borderId="18" xfId="0" applyNumberFormat="1" applyFont="1" applyBorder="1" applyAlignment="1">
      <alignment horizontal="right" vertical="top"/>
    </xf>
    <xf numFmtId="0" fontId="19" fillId="54" borderId="18" xfId="0" applyFont="1" applyFill="1" applyBorder="1" applyAlignment="1">
      <alignment horizontal="left" vertical="top" wrapText="1"/>
    </xf>
    <xf numFmtId="0" fontId="19" fillId="54" borderId="18" xfId="91" applyFont="1" applyFill="1" applyBorder="1" applyAlignment="1">
      <alignment vertical="top" wrapText="1"/>
      <protection/>
    </xf>
    <xf numFmtId="0" fontId="0" fillId="0" borderId="18" xfId="0" applyFont="1" applyBorder="1" applyAlignment="1">
      <alignment vertical="top" wrapText="1"/>
    </xf>
    <xf numFmtId="196" fontId="0" fillId="54" borderId="18" xfId="82" applyNumberFormat="1" applyFont="1" applyFill="1" applyBorder="1" applyAlignment="1">
      <alignment vertical="top"/>
    </xf>
    <xf numFmtId="0" fontId="0" fillId="0" borderId="18" xfId="0" applyNumberFormat="1" applyFont="1" applyBorder="1" applyAlignment="1">
      <alignment vertical="top"/>
    </xf>
    <xf numFmtId="0" fontId="0" fillId="54" borderId="18" xfId="0" applyNumberFormat="1" applyFont="1" applyFill="1" applyBorder="1" applyAlignment="1">
      <alignment vertical="top"/>
    </xf>
    <xf numFmtId="0" fontId="0" fillId="0" borderId="18" xfId="0" applyNumberFormat="1" applyFont="1" applyBorder="1" applyAlignment="1">
      <alignment vertical="top" wrapText="1"/>
    </xf>
    <xf numFmtId="0" fontId="19" fillId="54" borderId="18" xfId="91" applyFont="1" applyFill="1" applyBorder="1" applyAlignment="1">
      <alignment horizontal="center" vertical="top" wrapText="1"/>
      <protection/>
    </xf>
    <xf numFmtId="200" fontId="0" fillId="0" borderId="18" xfId="91" applyNumberFormat="1" applyFont="1" applyFill="1" applyBorder="1" applyAlignment="1">
      <alignment horizontal="right" vertical="top" wrapText="1"/>
      <protection/>
    </xf>
    <xf numFmtId="0" fontId="19" fillId="54" borderId="18" xfId="0" applyFont="1" applyFill="1" applyBorder="1" applyAlignment="1">
      <alignment horizontal="left" vertical="top" wrapText="1"/>
    </xf>
    <xf numFmtId="49" fontId="0" fillId="54" borderId="18" xfId="90" applyNumberFormat="1" applyFont="1" applyFill="1" applyBorder="1" applyAlignment="1">
      <alignment horizontal="justify" vertical="top" wrapText="1"/>
      <protection/>
    </xf>
    <xf numFmtId="0" fontId="19" fillId="54" borderId="18" xfId="91" applyFont="1" applyFill="1" applyBorder="1" applyAlignment="1">
      <alignment horizontal="center" vertical="top"/>
      <protection/>
    </xf>
    <xf numFmtId="196" fontId="0" fillId="54" borderId="18" xfId="82" applyNumberFormat="1" applyFont="1" applyFill="1" applyBorder="1" applyAlignment="1">
      <alignment vertical="top" wrapText="1"/>
    </xf>
    <xf numFmtId="14" fontId="0" fillId="0" borderId="18" xfId="91" applyNumberFormat="1" applyFont="1" applyFill="1" applyBorder="1" applyAlignment="1">
      <alignment horizontal="right" vertical="top" wrapText="1"/>
      <protection/>
    </xf>
    <xf numFmtId="0" fontId="0" fillId="54" borderId="18" xfId="91" applyFont="1" applyFill="1" applyBorder="1" applyAlignment="1">
      <alignment horizontal="center" vertical="top" wrapText="1"/>
      <protection/>
    </xf>
    <xf numFmtId="196" fontId="0" fillId="54" borderId="18" xfId="82" applyNumberFormat="1" applyFont="1" applyFill="1" applyBorder="1" applyAlignment="1">
      <alignment horizontal="right" vertical="top"/>
    </xf>
    <xf numFmtId="3" fontId="0" fillId="54" borderId="18" xfId="0" applyNumberFormat="1" applyFont="1" applyFill="1" applyBorder="1" applyAlignment="1">
      <alignment horizontal="center" vertical="top"/>
    </xf>
    <xf numFmtId="3" fontId="0" fillId="54" borderId="18" xfId="91" applyNumberFormat="1" applyFont="1" applyFill="1" applyBorder="1" applyAlignment="1">
      <alignment horizontal="justify" vertical="top" wrapText="1"/>
      <protection/>
    </xf>
    <xf numFmtId="3" fontId="0" fillId="0" borderId="18" xfId="0" applyNumberFormat="1" applyFont="1" applyBorder="1" applyAlignment="1">
      <alignment horizontal="center" vertical="top"/>
    </xf>
    <xf numFmtId="0" fontId="0" fillId="0" borderId="18" xfId="0" applyNumberFormat="1" applyFont="1" applyBorder="1" applyAlignment="1">
      <alignment horizontal="left" vertical="top" wrapText="1"/>
    </xf>
    <xf numFmtId="14" fontId="0" fillId="54" borderId="18" xfId="0" applyNumberFormat="1" applyFont="1" applyFill="1" applyBorder="1" applyAlignment="1">
      <alignment horizontal="right" vertical="top"/>
    </xf>
    <xf numFmtId="0" fontId="19" fillId="54" borderId="18" xfId="91" applyNumberFormat="1" applyFont="1" applyFill="1" applyBorder="1" applyAlignment="1">
      <alignment horizontal="justify" vertical="top" wrapText="1"/>
      <protection/>
    </xf>
    <xf numFmtId="193" fontId="0" fillId="54" borderId="18" xfId="91" applyNumberFormat="1" applyFont="1" applyFill="1" applyBorder="1" applyAlignment="1">
      <alignment horizontal="center" vertical="top"/>
      <protection/>
    </xf>
    <xf numFmtId="14" fontId="0" fillId="54" borderId="18" xfId="0" applyNumberFormat="1" applyFont="1" applyFill="1" applyBorder="1" applyAlignment="1">
      <alignment horizontal="center" vertical="top"/>
    </xf>
    <xf numFmtId="0" fontId="32" fillId="0" borderId="0" xfId="91" applyFont="1" applyAlignment="1">
      <alignment vertical="center"/>
      <protection/>
    </xf>
    <xf numFmtId="3" fontId="0" fillId="0" borderId="18" xfId="91" applyNumberFormat="1" applyFont="1" applyFill="1" applyBorder="1" applyAlignment="1">
      <alignment vertical="top" wrapText="1"/>
      <protection/>
    </xf>
    <xf numFmtId="196" fontId="0" fillId="54" borderId="18" xfId="82" applyNumberFormat="1" applyFont="1" applyFill="1" applyBorder="1" applyAlignment="1" applyProtection="1">
      <alignment horizontal="right" vertical="top" wrapText="1"/>
      <protection/>
    </xf>
    <xf numFmtId="3" fontId="0" fillId="54" borderId="18" xfId="91" applyNumberFormat="1" applyFont="1" applyFill="1" applyBorder="1" applyAlignment="1">
      <alignment vertical="top" wrapText="1"/>
      <protection/>
    </xf>
    <xf numFmtId="196" fontId="0" fillId="0" borderId="18" xfId="82" applyNumberFormat="1" applyFont="1" applyBorder="1" applyAlignment="1">
      <alignment vertical="top"/>
    </xf>
    <xf numFmtId="200" fontId="0" fillId="0" borderId="18" xfId="0" applyNumberFormat="1" applyFont="1" applyBorder="1" applyAlignment="1">
      <alignment horizontal="center" vertical="top"/>
    </xf>
    <xf numFmtId="0" fontId="0" fillId="0" borderId="18" xfId="0" applyNumberFormat="1" applyFont="1" applyBorder="1" applyAlignment="1">
      <alignment horizontal="center" vertical="top"/>
    </xf>
    <xf numFmtId="49" fontId="18" fillId="0" borderId="0" xfId="90" applyNumberFormat="1" applyFont="1" applyBorder="1" applyAlignment="1">
      <alignment/>
      <protection/>
    </xf>
    <xf numFmtId="49" fontId="18" fillId="0" borderId="0" xfId="90" applyNumberFormat="1" applyFont="1" applyBorder="1" applyAlignment="1">
      <alignment horizontal="right"/>
      <protection/>
    </xf>
    <xf numFmtId="193" fontId="0" fillId="54" borderId="18" xfId="0" applyNumberFormat="1" applyFont="1" applyFill="1" applyBorder="1" applyAlignment="1">
      <alignment horizontal="center" vertical="top"/>
    </xf>
    <xf numFmtId="200" fontId="0" fillId="54" borderId="18" xfId="0" applyNumberFormat="1" applyFont="1" applyFill="1" applyBorder="1" applyAlignment="1">
      <alignment horizontal="center" vertical="top"/>
    </xf>
    <xf numFmtId="0" fontId="0" fillId="54" borderId="18" xfId="0" applyNumberFormat="1" applyFont="1" applyFill="1" applyBorder="1" applyAlignment="1">
      <alignment horizontal="center" vertical="top" wrapText="1"/>
    </xf>
    <xf numFmtId="0" fontId="19" fillId="54" borderId="18" xfId="91" applyFont="1" applyFill="1" applyBorder="1" applyAlignment="1">
      <alignment horizontal="justify" vertical="top"/>
      <protection/>
    </xf>
    <xf numFmtId="0" fontId="30" fillId="54" borderId="0" xfId="91" applyFont="1" applyFill="1" applyAlignment="1">
      <alignment vertical="top"/>
      <protection/>
    </xf>
    <xf numFmtId="0" fontId="0" fillId="54" borderId="0" xfId="0" applyFont="1" applyFill="1" applyAlignment="1">
      <alignment vertical="top"/>
    </xf>
    <xf numFmtId="1" fontId="0" fillId="54" borderId="18" xfId="84" applyNumberFormat="1" applyFont="1" applyFill="1" applyBorder="1" applyAlignment="1" applyProtection="1">
      <alignment horizontal="center" vertical="top" wrapText="1"/>
      <protection/>
    </xf>
    <xf numFmtId="196" fontId="30" fillId="0" borderId="0" xfId="82" applyNumberFormat="1" applyFont="1" applyAlignment="1">
      <alignment vertical="center"/>
    </xf>
    <xf numFmtId="3" fontId="18" fillId="0" borderId="0" xfId="0" applyNumberFormat="1" applyFont="1" applyAlignment="1">
      <alignment/>
    </xf>
    <xf numFmtId="0" fontId="0" fillId="54" borderId="0" xfId="0" applyFill="1" applyAlignment="1">
      <alignment vertical="top"/>
    </xf>
    <xf numFmtId="0" fontId="0" fillId="0" borderId="28" xfId="0" applyBorder="1" applyAlignment="1">
      <alignment/>
    </xf>
    <xf numFmtId="0" fontId="0" fillId="0" borderId="29" xfId="0" applyBorder="1" applyAlignment="1">
      <alignment/>
    </xf>
    <xf numFmtId="3" fontId="0" fillId="0" borderId="29" xfId="0" applyNumberFormat="1" applyBorder="1" applyAlignment="1">
      <alignment/>
    </xf>
    <xf numFmtId="0" fontId="0" fillId="0" borderId="30" xfId="0" applyBorder="1" applyAlignment="1">
      <alignment/>
    </xf>
    <xf numFmtId="3" fontId="28" fillId="0" borderId="31" xfId="90" applyNumberFormat="1" applyFont="1" applyFill="1" applyBorder="1" applyAlignment="1">
      <alignment/>
      <protection/>
    </xf>
    <xf numFmtId="0" fontId="21" fillId="0" borderId="32" xfId="90" applyFont="1" applyFill="1" applyBorder="1" applyAlignment="1">
      <alignment horizontal="left"/>
      <protection/>
    </xf>
    <xf numFmtId="0" fontId="27" fillId="0" borderId="33" xfId="90" applyFont="1" applyFill="1" applyBorder="1" applyAlignment="1">
      <alignment horizontal="left"/>
      <protection/>
    </xf>
    <xf numFmtId="3" fontId="28" fillId="0" borderId="34" xfId="90" applyNumberFormat="1" applyFont="1" applyFill="1" applyBorder="1" applyAlignment="1">
      <alignment/>
      <protection/>
    </xf>
    <xf numFmtId="0" fontId="22" fillId="54" borderId="35" xfId="91" applyNumberFormat="1" applyFont="1" applyFill="1" applyBorder="1" applyAlignment="1">
      <alignment horizontal="center" vertical="top" wrapText="1"/>
      <protection/>
    </xf>
    <xf numFmtId="0" fontId="22" fillId="54" borderId="36" xfId="91" applyNumberFormat="1" applyFont="1" applyFill="1" applyBorder="1" applyAlignment="1">
      <alignment horizontal="center" vertical="top" wrapText="1"/>
      <protection/>
    </xf>
    <xf numFmtId="0" fontId="0" fillId="0" borderId="33" xfId="0" applyBorder="1" applyAlignment="1">
      <alignment/>
    </xf>
    <xf numFmtId="0" fontId="33" fillId="39" borderId="37" xfId="90" applyFont="1" applyFill="1" applyBorder="1" applyAlignment="1" applyProtection="1">
      <alignment horizontal="left" vertical="top" wrapText="1"/>
      <protection/>
    </xf>
    <xf numFmtId="0" fontId="35" fillId="0" borderId="38" xfId="90" applyFont="1" applyFill="1" applyBorder="1" applyAlignment="1" applyProtection="1">
      <alignment vertical="top" wrapText="1"/>
      <protection/>
    </xf>
    <xf numFmtId="0" fontId="33" fillId="39" borderId="38" xfId="90" applyFont="1" applyFill="1" applyBorder="1" applyAlignment="1" applyProtection="1">
      <alignment horizontal="left" vertical="top" wrapText="1"/>
      <protection/>
    </xf>
    <xf numFmtId="0" fontId="34" fillId="39" borderId="38" xfId="90" applyFont="1" applyFill="1" applyBorder="1" applyAlignment="1" applyProtection="1">
      <alignment horizontal="left" vertical="top" wrapText="1"/>
      <protection/>
    </xf>
    <xf numFmtId="0" fontId="35" fillId="0" borderId="38" xfId="90" applyFont="1" applyFill="1" applyBorder="1" applyAlignment="1" applyProtection="1">
      <alignment horizontal="left" vertical="top" wrapText="1"/>
      <protection/>
    </xf>
    <xf numFmtId="0" fontId="35" fillId="54" borderId="39" xfId="90" applyFont="1" applyFill="1" applyBorder="1" applyAlignment="1" applyProtection="1">
      <alignment vertical="top" wrapText="1"/>
      <protection/>
    </xf>
    <xf numFmtId="0" fontId="34" fillId="39" borderId="40" xfId="90" applyFont="1" applyFill="1" applyBorder="1" applyAlignment="1" applyProtection="1">
      <alignment vertical="top" wrapText="1"/>
      <protection/>
    </xf>
    <xf numFmtId="0" fontId="35" fillId="0" borderId="41" xfId="0" applyFont="1" applyFill="1" applyBorder="1" applyAlignment="1" applyProtection="1">
      <alignment vertical="top" wrapText="1"/>
      <protection/>
    </xf>
    <xf numFmtId="0" fontId="35" fillId="54" borderId="38" xfId="90" applyFont="1" applyFill="1" applyBorder="1" applyAlignment="1" applyProtection="1">
      <alignment vertical="top" wrapText="1"/>
      <protection/>
    </xf>
    <xf numFmtId="0" fontId="35" fillId="0" borderId="38" xfId="90" applyFont="1" applyFill="1" applyBorder="1" applyAlignment="1" applyProtection="1">
      <alignment horizontal="justify" vertical="top" wrapText="1"/>
      <protection/>
    </xf>
    <xf numFmtId="0" fontId="35" fillId="0" borderId="39" xfId="0" applyFont="1" applyBorder="1" applyAlignment="1">
      <alignment/>
    </xf>
    <xf numFmtId="3" fontId="0" fillId="0" borderId="18" xfId="90" applyNumberFormat="1" applyFont="1" applyFill="1" applyBorder="1" applyAlignment="1">
      <alignment/>
      <protection/>
    </xf>
    <xf numFmtId="3" fontId="0" fillId="0" borderId="0" xfId="90" applyNumberFormat="1" applyFont="1" applyFill="1" applyBorder="1" applyAlignment="1">
      <alignment/>
      <protection/>
    </xf>
    <xf numFmtId="3" fontId="0" fillId="0" borderId="42" xfId="90" applyNumberFormat="1" applyFont="1" applyFill="1" applyBorder="1" applyAlignment="1">
      <alignment/>
      <protection/>
    </xf>
    <xf numFmtId="3" fontId="0" fillId="0" borderId="33" xfId="90" applyNumberFormat="1" applyFont="1" applyFill="1" applyBorder="1" applyAlignment="1">
      <alignment/>
      <protection/>
    </xf>
    <xf numFmtId="203" fontId="36" fillId="39" borderId="37" xfId="90" applyNumberFormat="1" applyFont="1" applyFill="1" applyBorder="1" applyAlignment="1" applyProtection="1">
      <alignment horizontal="justify" vertical="top"/>
      <protection/>
    </xf>
    <xf numFmtId="0" fontId="36" fillId="39" borderId="37" xfId="90" applyFont="1" applyFill="1" applyBorder="1" applyAlignment="1" applyProtection="1">
      <alignment horizontal="left" vertical="top" wrapText="1"/>
      <protection/>
    </xf>
    <xf numFmtId="3" fontId="26" fillId="39" borderId="40" xfId="84" applyNumberFormat="1" applyFont="1" applyFill="1" applyBorder="1" applyAlignment="1">
      <alignment vertical="center"/>
    </xf>
    <xf numFmtId="3" fontId="26" fillId="39" borderId="40" xfId="84" applyNumberFormat="1" applyFont="1" applyFill="1" applyBorder="1" applyAlignment="1">
      <alignment horizontal="right" vertical="center"/>
    </xf>
    <xf numFmtId="3" fontId="26" fillId="39" borderId="40" xfId="84" applyNumberFormat="1" applyFont="1" applyFill="1" applyBorder="1" applyAlignment="1">
      <alignment horizontal="center" vertical="center"/>
    </xf>
    <xf numFmtId="3" fontId="26" fillId="39" borderId="43" xfId="84" applyNumberFormat="1" applyFont="1" applyFill="1" applyBorder="1" applyAlignment="1">
      <alignment vertical="center"/>
    </xf>
    <xf numFmtId="3" fontId="26" fillId="39" borderId="37" xfId="84" applyNumberFormat="1" applyFont="1" applyFill="1" applyBorder="1" applyAlignment="1">
      <alignment vertical="center"/>
    </xf>
    <xf numFmtId="0" fontId="36" fillId="39" borderId="41" xfId="90" applyFont="1" applyFill="1" applyBorder="1" applyAlignment="1" applyProtection="1">
      <alignment horizontal="justify" vertical="top"/>
      <protection/>
    </xf>
    <xf numFmtId="0" fontId="23" fillId="0" borderId="0" xfId="0" applyFont="1" applyAlignment="1">
      <alignment vertical="top"/>
    </xf>
    <xf numFmtId="203" fontId="23" fillId="0" borderId="44" xfId="90" applyNumberFormat="1" applyFont="1" applyFill="1" applyBorder="1" applyAlignment="1" applyProtection="1">
      <alignment horizontal="left" vertical="top"/>
      <protection/>
    </xf>
    <xf numFmtId="0" fontId="23" fillId="0" borderId="45" xfId="90" applyFont="1" applyFill="1" applyBorder="1" applyAlignment="1" applyProtection="1">
      <alignment vertical="top" wrapText="1"/>
      <protection/>
    </xf>
    <xf numFmtId="3" fontId="23" fillId="0" borderId="41" xfId="0" applyNumberFormat="1" applyFont="1" applyFill="1" applyBorder="1" applyAlignment="1" applyProtection="1">
      <alignment vertical="top" wrapText="1"/>
      <protection/>
    </xf>
    <xf numFmtId="3" fontId="23" fillId="54" borderId="46" xfId="0" applyNumberFormat="1" applyFont="1" applyFill="1" applyBorder="1" applyAlignment="1" applyProtection="1">
      <alignment vertical="top" wrapText="1"/>
      <protection/>
    </xf>
    <xf numFmtId="3" fontId="23" fillId="0" borderId="46" xfId="0" applyNumberFormat="1" applyFont="1" applyFill="1" applyBorder="1" applyAlignment="1" applyProtection="1">
      <alignment horizontal="right" vertical="top" wrapText="1"/>
      <protection/>
    </xf>
    <xf numFmtId="3" fontId="23" fillId="0" borderId="46" xfId="0" applyNumberFormat="1" applyFont="1" applyFill="1" applyBorder="1" applyAlignment="1" applyProtection="1">
      <alignment horizontal="center" vertical="top" wrapText="1"/>
      <protection/>
    </xf>
    <xf numFmtId="3" fontId="23" fillId="0" borderId="47" xfId="0" applyNumberFormat="1" applyFont="1" applyFill="1" applyBorder="1" applyAlignment="1" applyProtection="1">
      <alignment vertical="top" wrapText="1"/>
      <protection/>
    </xf>
    <xf numFmtId="3" fontId="23" fillId="0" borderId="44" xfId="0" applyNumberFormat="1" applyFont="1" applyFill="1" applyBorder="1" applyAlignment="1" applyProtection="1">
      <alignment vertical="top" wrapText="1"/>
      <protection/>
    </xf>
    <xf numFmtId="203" fontId="23" fillId="0" borderId="45" xfId="90" applyNumberFormat="1" applyFont="1" applyFill="1" applyBorder="1" applyAlignment="1" applyProtection="1">
      <alignment horizontal="left" vertical="top"/>
      <protection/>
    </xf>
    <xf numFmtId="0" fontId="23" fillId="0" borderId="44" xfId="90" applyFont="1" applyFill="1" applyBorder="1" applyAlignment="1" applyProtection="1">
      <alignment vertical="top" wrapText="1"/>
      <protection/>
    </xf>
    <xf numFmtId="3" fontId="23" fillId="0" borderId="48" xfId="0" applyNumberFormat="1" applyFont="1" applyFill="1" applyBorder="1" applyAlignment="1" applyProtection="1">
      <alignment horizontal="right" vertical="center" wrapText="1"/>
      <protection/>
    </xf>
    <xf numFmtId="3" fontId="23" fillId="0" borderId="49" xfId="0" applyNumberFormat="1" applyFont="1" applyFill="1" applyBorder="1" applyAlignment="1" applyProtection="1">
      <alignment horizontal="right" vertical="center" wrapText="1"/>
      <protection/>
    </xf>
    <xf numFmtId="3" fontId="23" fillId="0" borderId="49" xfId="0" applyNumberFormat="1" applyFont="1" applyFill="1" applyBorder="1" applyAlignment="1" applyProtection="1">
      <alignment horizontal="center" vertical="center" wrapText="1"/>
      <protection/>
    </xf>
    <xf numFmtId="3" fontId="23" fillId="0" borderId="47" xfId="0" applyNumberFormat="1" applyFont="1" applyFill="1" applyBorder="1" applyAlignment="1" applyProtection="1">
      <alignment vertical="center" wrapText="1"/>
      <protection/>
    </xf>
    <xf numFmtId="3" fontId="23" fillId="0" borderId="44" xfId="0" applyNumberFormat="1" applyFont="1" applyFill="1" applyBorder="1" applyAlignment="1" applyProtection="1">
      <alignment vertical="center" wrapText="1"/>
      <protection/>
    </xf>
    <xf numFmtId="3" fontId="26" fillId="39" borderId="40" xfId="0" applyNumberFormat="1" applyFont="1" applyFill="1" applyBorder="1" applyAlignment="1" applyProtection="1">
      <alignment vertical="top"/>
      <protection/>
    </xf>
    <xf numFmtId="3" fontId="26" fillId="39" borderId="40" xfId="0" applyNumberFormat="1" applyFont="1" applyFill="1" applyBorder="1" applyAlignment="1" applyProtection="1">
      <alignment horizontal="right" vertical="top"/>
      <protection/>
    </xf>
    <xf numFmtId="3" fontId="26" fillId="39" borderId="40" xfId="0" applyNumberFormat="1" applyFont="1" applyFill="1" applyBorder="1" applyAlignment="1" applyProtection="1">
      <alignment horizontal="center" vertical="top"/>
      <protection/>
    </xf>
    <xf numFmtId="3" fontId="26" fillId="39" borderId="43" xfId="0" applyNumberFormat="1" applyFont="1" applyFill="1" applyBorder="1" applyAlignment="1" applyProtection="1">
      <alignment vertical="top"/>
      <protection/>
    </xf>
    <xf numFmtId="3" fontId="26" fillId="39" borderId="37" xfId="0" applyNumberFormat="1" applyFont="1" applyFill="1" applyBorder="1" applyAlignment="1" applyProtection="1">
      <alignment vertical="top"/>
      <protection/>
    </xf>
    <xf numFmtId="0" fontId="26" fillId="39" borderId="50" xfId="90" applyFont="1" applyFill="1" applyBorder="1" applyAlignment="1" applyProtection="1">
      <alignment horizontal="left" vertical="top" wrapText="1"/>
      <protection/>
    </xf>
    <xf numFmtId="3" fontId="23" fillId="0" borderId="41" xfId="0" applyNumberFormat="1" applyFont="1" applyFill="1" applyBorder="1" applyAlignment="1" applyProtection="1">
      <alignment vertical="top"/>
      <protection/>
    </xf>
    <xf numFmtId="3" fontId="23" fillId="0" borderId="46" xfId="0" applyNumberFormat="1" applyFont="1" applyFill="1" applyBorder="1" applyAlignment="1" applyProtection="1">
      <alignment vertical="top"/>
      <protection/>
    </xf>
    <xf numFmtId="3" fontId="23" fillId="0" borderId="46" xfId="0" applyNumberFormat="1" applyFont="1" applyFill="1" applyBorder="1" applyAlignment="1" applyProtection="1">
      <alignment horizontal="center" vertical="top"/>
      <protection/>
    </xf>
    <xf numFmtId="3" fontId="23" fillId="0" borderId="24" xfId="0" applyNumberFormat="1" applyFont="1" applyFill="1" applyBorder="1" applyAlignment="1" applyProtection="1">
      <alignment vertical="top"/>
      <protection/>
    </xf>
    <xf numFmtId="3" fontId="23" fillId="0" borderId="45" xfId="0" applyNumberFormat="1" applyFont="1" applyFill="1" applyBorder="1" applyAlignment="1" applyProtection="1">
      <alignment vertical="top"/>
      <protection/>
    </xf>
    <xf numFmtId="3" fontId="23" fillId="0" borderId="38" xfId="0" applyNumberFormat="1" applyFont="1" applyFill="1" applyBorder="1" applyAlignment="1" applyProtection="1">
      <alignment vertical="top"/>
      <protection/>
    </xf>
    <xf numFmtId="3" fontId="23" fillId="0" borderId="51" xfId="0" applyNumberFormat="1" applyFont="1" applyFill="1" applyBorder="1" applyAlignment="1" applyProtection="1">
      <alignment vertical="top"/>
      <protection/>
    </xf>
    <xf numFmtId="3" fontId="23" fillId="0" borderId="51" xfId="0" applyNumberFormat="1" applyFont="1" applyFill="1" applyBorder="1" applyAlignment="1" applyProtection="1">
      <alignment horizontal="center" vertical="top"/>
      <protection/>
    </xf>
    <xf numFmtId="3" fontId="23" fillId="0" borderId="47" xfId="0" applyNumberFormat="1" applyFont="1" applyFill="1" applyBorder="1" applyAlignment="1" applyProtection="1">
      <alignment vertical="top"/>
      <protection/>
    </xf>
    <xf numFmtId="3" fontId="23" fillId="0" borderId="44" xfId="0" applyNumberFormat="1" applyFont="1" applyFill="1" applyBorder="1" applyAlignment="1" applyProtection="1">
      <alignment vertical="top"/>
      <protection/>
    </xf>
    <xf numFmtId="203" fontId="23" fillId="0" borderId="52" xfId="90" applyNumberFormat="1" applyFont="1" applyFill="1" applyBorder="1" applyAlignment="1" applyProtection="1">
      <alignment horizontal="left" vertical="top"/>
      <protection/>
    </xf>
    <xf numFmtId="0" fontId="23" fillId="0" borderId="52" xfId="90" applyFont="1" applyFill="1" applyBorder="1" applyAlignment="1" applyProtection="1">
      <alignment vertical="top" wrapText="1"/>
      <protection/>
    </xf>
    <xf numFmtId="3" fontId="23" fillId="0" borderId="39" xfId="0" applyNumberFormat="1" applyFont="1" applyFill="1" applyBorder="1" applyAlignment="1" applyProtection="1">
      <alignment horizontal="center" vertical="top"/>
      <protection/>
    </xf>
    <xf numFmtId="3" fontId="23" fillId="0" borderId="53" xfId="0" applyNumberFormat="1" applyFont="1" applyFill="1" applyBorder="1" applyAlignment="1" applyProtection="1">
      <alignment horizontal="center" vertical="top"/>
      <protection/>
    </xf>
    <xf numFmtId="3" fontId="23" fillId="0" borderId="19" xfId="0" applyNumberFormat="1" applyFont="1" applyFill="1" applyBorder="1" applyAlignment="1" applyProtection="1">
      <alignment vertical="top"/>
      <protection/>
    </xf>
    <xf numFmtId="3" fontId="23" fillId="0" borderId="52" xfId="0" applyNumberFormat="1" applyFont="1" applyFill="1" applyBorder="1" applyAlignment="1" applyProtection="1">
      <alignment vertical="top"/>
      <protection/>
    </xf>
    <xf numFmtId="3" fontId="23" fillId="0" borderId="39" xfId="0" applyNumberFormat="1" applyFont="1" applyFill="1" applyBorder="1" applyAlignment="1" applyProtection="1">
      <alignment vertical="top"/>
      <protection/>
    </xf>
    <xf numFmtId="3" fontId="23" fillId="0" borderId="53" xfId="0" applyNumberFormat="1" applyFont="1" applyFill="1" applyBorder="1" applyAlignment="1" applyProtection="1">
      <alignment vertical="top"/>
      <protection/>
    </xf>
    <xf numFmtId="0" fontId="23" fillId="0" borderId="45" xfId="90" applyFont="1" applyFill="1" applyBorder="1" applyAlignment="1" applyProtection="1">
      <alignment horizontal="left" vertical="top" wrapText="1"/>
      <protection/>
    </xf>
    <xf numFmtId="0" fontId="23" fillId="0" borderId="44" xfId="90" applyFont="1" applyFill="1" applyBorder="1" applyAlignment="1" applyProtection="1">
      <alignment horizontal="left" vertical="top" wrapText="1"/>
      <protection/>
    </xf>
    <xf numFmtId="0" fontId="23" fillId="0" borderId="52" xfId="90" applyFont="1" applyFill="1" applyBorder="1" applyAlignment="1" applyProtection="1">
      <alignment horizontal="left" vertical="top" wrapText="1"/>
      <protection/>
    </xf>
    <xf numFmtId="3" fontId="23" fillId="0" borderId="44" xfId="0" applyNumberFormat="1" applyFont="1" applyFill="1" applyBorder="1" applyAlignment="1" applyProtection="1">
      <alignment horizontal="center" vertical="top"/>
      <protection/>
    </xf>
    <xf numFmtId="203" fontId="26" fillId="39" borderId="44" xfId="90" applyNumberFormat="1" applyFont="1" applyFill="1" applyBorder="1" applyAlignment="1" applyProtection="1">
      <alignment horizontal="justify" vertical="top"/>
      <protection/>
    </xf>
    <xf numFmtId="0" fontId="26" fillId="39" borderId="44" xfId="90" applyFont="1" applyFill="1" applyBorder="1" applyAlignment="1" applyProtection="1">
      <alignment horizontal="left" vertical="top" wrapText="1"/>
      <protection/>
    </xf>
    <xf numFmtId="3" fontId="26" fillId="39" borderId="39" xfId="0" applyNumberFormat="1" applyFont="1" applyFill="1" applyBorder="1" applyAlignment="1" applyProtection="1">
      <alignment vertical="top"/>
      <protection/>
    </xf>
    <xf numFmtId="3" fontId="26" fillId="39" borderId="44" xfId="0" applyNumberFormat="1" applyFont="1" applyFill="1" applyBorder="1" applyAlignment="1" applyProtection="1">
      <alignment horizontal="right" vertical="top"/>
      <protection/>
    </xf>
    <xf numFmtId="3" fontId="26" fillId="39" borderId="39" xfId="0" applyNumberFormat="1" applyFont="1" applyFill="1" applyBorder="1" applyAlignment="1" applyProtection="1">
      <alignment horizontal="center" vertical="top"/>
      <protection/>
    </xf>
    <xf numFmtId="3" fontId="26" fillId="39" borderId="20" xfId="0" applyNumberFormat="1" applyFont="1" applyFill="1" applyBorder="1" applyAlignment="1" applyProtection="1">
      <alignment vertical="top"/>
      <protection/>
    </xf>
    <xf numFmtId="3" fontId="26" fillId="39" borderId="52" xfId="0" applyNumberFormat="1" applyFont="1" applyFill="1" applyBorder="1" applyAlignment="1" applyProtection="1">
      <alignment vertical="top"/>
      <protection/>
    </xf>
    <xf numFmtId="3" fontId="23" fillId="54" borderId="51" xfId="0" applyNumberFormat="1" applyFont="1" applyFill="1" applyBorder="1" applyAlignment="1" applyProtection="1">
      <alignment horizontal="center" vertical="top"/>
      <protection/>
    </xf>
    <xf numFmtId="3" fontId="23" fillId="0" borderId="54" xfId="0" applyNumberFormat="1" applyFont="1" applyFill="1" applyBorder="1" applyAlignment="1" applyProtection="1">
      <alignment vertical="top"/>
      <protection/>
    </xf>
    <xf numFmtId="3" fontId="26" fillId="39" borderId="44" xfId="0" applyNumberFormat="1" applyFont="1" applyFill="1" applyBorder="1" applyAlignment="1" applyProtection="1">
      <alignment vertical="top"/>
      <protection/>
    </xf>
    <xf numFmtId="3" fontId="26" fillId="39" borderId="52" xfId="0" applyNumberFormat="1" applyFont="1" applyFill="1" applyBorder="1" applyAlignment="1" applyProtection="1">
      <alignment horizontal="center" vertical="top"/>
      <protection/>
    </xf>
    <xf numFmtId="3" fontId="26" fillId="39" borderId="38" xfId="0" applyNumberFormat="1" applyFont="1" applyFill="1" applyBorder="1" applyAlignment="1" applyProtection="1">
      <alignment vertical="top"/>
      <protection/>
    </xf>
    <xf numFmtId="3" fontId="26" fillId="42" borderId="38" xfId="0" applyNumberFormat="1" applyFont="1" applyFill="1" applyBorder="1" applyAlignment="1" applyProtection="1">
      <alignment vertical="top"/>
      <protection/>
    </xf>
    <xf numFmtId="3" fontId="23" fillId="54" borderId="38" xfId="0" applyNumberFormat="1" applyFont="1" applyFill="1" applyBorder="1" applyAlignment="1" applyProtection="1">
      <alignment horizontal="center" vertical="top"/>
      <protection/>
    </xf>
    <xf numFmtId="3" fontId="23" fillId="54" borderId="38" xfId="0" applyNumberFormat="1" applyFont="1" applyFill="1" applyBorder="1" applyAlignment="1" applyProtection="1">
      <alignment vertical="top"/>
      <protection/>
    </xf>
    <xf numFmtId="3" fontId="26" fillId="42" borderId="38" xfId="0" applyNumberFormat="1" applyFont="1" applyFill="1" applyBorder="1" applyAlignment="1" applyProtection="1">
      <alignment horizontal="center" vertical="top"/>
      <protection/>
    </xf>
    <xf numFmtId="3" fontId="26" fillId="42" borderId="54" xfId="0" applyNumberFormat="1" applyFont="1" applyFill="1" applyBorder="1" applyAlignment="1" applyProtection="1">
      <alignment vertical="top"/>
      <protection/>
    </xf>
    <xf numFmtId="3" fontId="26" fillId="42" borderId="44" xfId="0" applyNumberFormat="1" applyFont="1" applyFill="1" applyBorder="1" applyAlignment="1" applyProtection="1">
      <alignment vertical="top"/>
      <protection/>
    </xf>
    <xf numFmtId="3" fontId="23" fillId="54" borderId="41" xfId="0" applyNumberFormat="1" applyFont="1" applyFill="1" applyBorder="1" applyAlignment="1" applyProtection="1">
      <alignment vertical="top"/>
      <protection/>
    </xf>
    <xf numFmtId="3" fontId="23" fillId="54" borderId="41" xfId="0" applyNumberFormat="1" applyFont="1" applyFill="1" applyBorder="1" applyAlignment="1" applyProtection="1">
      <alignment horizontal="center" vertical="top"/>
      <protection/>
    </xf>
    <xf numFmtId="3" fontId="23" fillId="0" borderId="25" xfId="0" applyNumberFormat="1" applyFont="1" applyFill="1" applyBorder="1" applyAlignment="1" applyProtection="1">
      <alignment vertical="top"/>
      <protection/>
    </xf>
    <xf numFmtId="3" fontId="23" fillId="54" borderId="39" xfId="0" applyNumberFormat="1" applyFont="1" applyFill="1" applyBorder="1" applyAlignment="1" applyProtection="1">
      <alignment vertical="top"/>
      <protection/>
    </xf>
    <xf numFmtId="3" fontId="23" fillId="54" borderId="39" xfId="0" applyNumberFormat="1" applyFont="1" applyFill="1" applyBorder="1" applyAlignment="1" applyProtection="1">
      <alignment horizontal="center" vertical="top"/>
      <protection/>
    </xf>
    <xf numFmtId="3" fontId="26" fillId="39" borderId="38" xfId="0" applyNumberFormat="1" applyFont="1" applyFill="1" applyBorder="1" applyAlignment="1" applyProtection="1">
      <alignment horizontal="center" vertical="top"/>
      <protection/>
    </xf>
    <xf numFmtId="3" fontId="26" fillId="39" borderId="54" xfId="0" applyNumberFormat="1" applyFont="1" applyFill="1" applyBorder="1" applyAlignment="1" applyProtection="1">
      <alignment vertical="top"/>
      <protection/>
    </xf>
    <xf numFmtId="3" fontId="26" fillId="39" borderId="44" xfId="0" applyNumberFormat="1" applyFont="1" applyFill="1" applyBorder="1" applyAlignment="1" applyProtection="1">
      <alignment horizontal="center" vertical="top"/>
      <protection/>
    </xf>
    <xf numFmtId="3" fontId="23" fillId="0" borderId="55" xfId="0" applyNumberFormat="1" applyFont="1" applyFill="1" applyBorder="1" applyAlignment="1" applyProtection="1">
      <alignment vertical="top"/>
      <protection/>
    </xf>
    <xf numFmtId="203" fontId="23" fillId="54" borderId="52" xfId="90" applyNumberFormat="1" applyFont="1" applyFill="1" applyBorder="1" applyAlignment="1" applyProtection="1">
      <alignment horizontal="left" vertical="top"/>
      <protection/>
    </xf>
    <xf numFmtId="0" fontId="23" fillId="54" borderId="52" xfId="90" applyFont="1" applyFill="1" applyBorder="1" applyAlignment="1" applyProtection="1">
      <alignment vertical="top" wrapText="1"/>
      <protection/>
    </xf>
    <xf numFmtId="3" fontId="23" fillId="0" borderId="56" xfId="0" applyNumberFormat="1" applyFont="1" applyFill="1" applyBorder="1" applyAlignment="1" applyProtection="1">
      <alignment horizontal="right" vertical="top" wrapText="1"/>
      <protection/>
    </xf>
    <xf numFmtId="3" fontId="23" fillId="0" borderId="57" xfId="0" applyNumberFormat="1" applyFont="1" applyFill="1" applyBorder="1" applyAlignment="1" applyProtection="1">
      <alignment vertical="top"/>
      <protection/>
    </xf>
    <xf numFmtId="203" fontId="26" fillId="39" borderId="37" xfId="90" applyNumberFormat="1" applyFont="1" applyFill="1" applyBorder="1" applyAlignment="1" applyProtection="1">
      <alignment horizontal="justify" vertical="top"/>
      <protection/>
    </xf>
    <xf numFmtId="0" fontId="26" fillId="39" borderId="37" xfId="90" applyFont="1" applyFill="1" applyBorder="1" applyAlignment="1" applyProtection="1">
      <alignment vertical="top" wrapText="1"/>
      <protection/>
    </xf>
    <xf numFmtId="3" fontId="26" fillId="39" borderId="40" xfId="0" applyNumberFormat="1" applyFont="1" applyFill="1" applyBorder="1" applyAlignment="1" applyProtection="1">
      <alignment vertical="center"/>
      <protection/>
    </xf>
    <xf numFmtId="3" fontId="26" fillId="39" borderId="40" xfId="0" applyNumberFormat="1" applyFont="1" applyFill="1" applyBorder="1" applyAlignment="1" applyProtection="1">
      <alignment horizontal="center" vertical="center"/>
      <protection/>
    </xf>
    <xf numFmtId="3" fontId="26" fillId="39" borderId="40" xfId="0" applyNumberFormat="1" applyFont="1" applyFill="1" applyBorder="1" applyAlignment="1" applyProtection="1">
      <alignment horizontal="right" vertical="center"/>
      <protection/>
    </xf>
    <xf numFmtId="3" fontId="26" fillId="39" borderId="43" xfId="0" applyNumberFormat="1" applyFont="1" applyFill="1" applyBorder="1" applyAlignment="1" applyProtection="1">
      <alignment vertical="center"/>
      <protection/>
    </xf>
    <xf numFmtId="3" fontId="26" fillId="39" borderId="37" xfId="0" applyNumberFormat="1" applyFont="1" applyFill="1" applyBorder="1" applyAlignment="1" applyProtection="1">
      <alignment vertical="center"/>
      <protection/>
    </xf>
    <xf numFmtId="203" fontId="23" fillId="0" borderId="45" xfId="0" applyNumberFormat="1" applyFont="1" applyFill="1" applyBorder="1" applyAlignment="1" applyProtection="1">
      <alignment horizontal="left" vertical="top"/>
      <protection/>
    </xf>
    <xf numFmtId="0" fontId="23" fillId="0" borderId="45" xfId="0" applyFont="1" applyFill="1" applyBorder="1" applyAlignment="1" applyProtection="1">
      <alignment vertical="top" wrapText="1"/>
      <protection/>
    </xf>
    <xf numFmtId="3" fontId="23" fillId="54" borderId="53" xfId="0" applyNumberFormat="1" applyFont="1" applyFill="1" applyBorder="1" applyAlignment="1" applyProtection="1">
      <alignment horizontal="center" vertical="top"/>
      <protection/>
    </xf>
    <xf numFmtId="203" fontId="36" fillId="39" borderId="44" xfId="90" applyNumberFormat="1" applyFont="1" applyFill="1" applyBorder="1" applyAlignment="1" applyProtection="1">
      <alignment horizontal="justify" vertical="top"/>
      <protection/>
    </xf>
    <xf numFmtId="0" fontId="36" fillId="39" borderId="55" xfId="90" applyFont="1" applyFill="1" applyBorder="1" applyAlignment="1" applyProtection="1">
      <alignment horizontal="left" vertical="top" wrapText="1"/>
      <protection/>
    </xf>
    <xf numFmtId="196" fontId="26" fillId="39" borderId="44" xfId="82" applyNumberFormat="1" applyFont="1" applyFill="1" applyBorder="1" applyAlignment="1" applyProtection="1">
      <alignment horizontal="right" vertical="top"/>
      <protection/>
    </xf>
    <xf numFmtId="196" fontId="26" fillId="39" borderId="54" xfId="82" applyNumberFormat="1" applyFont="1" applyFill="1" applyBorder="1" applyAlignment="1" applyProtection="1">
      <alignment horizontal="right" vertical="top"/>
      <protection/>
    </xf>
    <xf numFmtId="1" fontId="26" fillId="39" borderId="54" xfId="82" applyNumberFormat="1" applyFont="1" applyFill="1" applyBorder="1" applyAlignment="1" applyProtection="1">
      <alignment horizontal="center" vertical="top"/>
      <protection/>
    </xf>
    <xf numFmtId="203" fontId="23" fillId="54" borderId="45" xfId="90" applyNumberFormat="1" applyFont="1" applyFill="1" applyBorder="1" applyAlignment="1" applyProtection="1">
      <alignment horizontal="left" vertical="top"/>
      <protection/>
    </xf>
    <xf numFmtId="0" fontId="23" fillId="54" borderId="50" xfId="90" applyFont="1" applyFill="1" applyBorder="1" applyAlignment="1" applyProtection="1">
      <alignment vertical="top" wrapText="1"/>
      <protection/>
    </xf>
    <xf numFmtId="3" fontId="23" fillId="54" borderId="34" xfId="0" applyNumberFormat="1" applyFont="1" applyFill="1" applyBorder="1" applyAlignment="1" applyProtection="1">
      <alignment vertical="top"/>
      <protection/>
    </xf>
    <xf numFmtId="3" fontId="23" fillId="54" borderId="58" xfId="0" applyNumberFormat="1" applyFont="1" applyFill="1" applyBorder="1" applyAlignment="1" applyProtection="1">
      <alignment vertical="top"/>
      <protection/>
    </xf>
    <xf numFmtId="3" fontId="23" fillId="54" borderId="58" xfId="0" applyNumberFormat="1" applyFont="1" applyFill="1" applyBorder="1" applyAlignment="1" applyProtection="1">
      <alignment horizontal="center" vertical="top"/>
      <protection/>
    </xf>
    <xf numFmtId="3" fontId="26" fillId="39" borderId="40" xfId="90" applyNumberFormat="1" applyFont="1" applyFill="1" applyBorder="1" applyAlignment="1" applyProtection="1">
      <alignment vertical="top"/>
      <protection/>
    </xf>
    <xf numFmtId="3" fontId="26" fillId="39" borderId="40" xfId="90" applyNumberFormat="1" applyFont="1" applyFill="1" applyBorder="1" applyAlignment="1" applyProtection="1">
      <alignment horizontal="center" vertical="top"/>
      <protection/>
    </xf>
    <xf numFmtId="3" fontId="26" fillId="39" borderId="43" xfId="90" applyNumberFormat="1" applyFont="1" applyFill="1" applyBorder="1" applyAlignment="1" applyProtection="1">
      <alignment vertical="top"/>
      <protection/>
    </xf>
    <xf numFmtId="3" fontId="26" fillId="39" borderId="37" xfId="90" applyNumberFormat="1" applyFont="1" applyFill="1" applyBorder="1" applyAlignment="1" applyProtection="1">
      <alignment vertical="top"/>
      <protection/>
    </xf>
    <xf numFmtId="203" fontId="37" fillId="0" borderId="44" xfId="90" applyNumberFormat="1" applyFont="1" applyFill="1" applyBorder="1" applyAlignment="1" applyProtection="1">
      <alignment horizontal="left" vertical="top" wrapText="1"/>
      <protection/>
    </xf>
    <xf numFmtId="3" fontId="23" fillId="54" borderId="46" xfId="0" applyNumberFormat="1" applyFont="1" applyFill="1" applyBorder="1" applyAlignment="1" applyProtection="1">
      <alignment vertical="top"/>
      <protection/>
    </xf>
    <xf numFmtId="3" fontId="23" fillId="54" borderId="46" xfId="0" applyNumberFormat="1" applyFont="1" applyFill="1" applyBorder="1" applyAlignment="1" applyProtection="1">
      <alignment horizontal="center" vertical="top"/>
      <protection/>
    </xf>
    <xf numFmtId="3" fontId="23" fillId="54" borderId="39" xfId="0" applyNumberFormat="1" applyFont="1" applyFill="1" applyBorder="1" applyAlignment="1" applyProtection="1">
      <alignment vertical="center"/>
      <protection/>
    </xf>
    <xf numFmtId="3" fontId="23" fillId="54" borderId="53" xfId="0" applyNumberFormat="1" applyFont="1" applyFill="1" applyBorder="1" applyAlignment="1" applyProtection="1">
      <alignment vertical="center"/>
      <protection/>
    </xf>
    <xf numFmtId="3" fontId="23" fillId="0" borderId="46" xfId="0" applyNumberFormat="1" applyFont="1" applyFill="1" applyBorder="1" applyAlignment="1" applyProtection="1">
      <alignment horizontal="center" vertical="center" wrapText="1"/>
      <protection/>
    </xf>
    <xf numFmtId="3" fontId="23" fillId="54" borderId="53" xfId="0" applyNumberFormat="1" applyFont="1" applyFill="1" applyBorder="1" applyAlignment="1" applyProtection="1">
      <alignment horizontal="center" vertical="center"/>
      <protection/>
    </xf>
    <xf numFmtId="3" fontId="23" fillId="0" borderId="19" xfId="0" applyNumberFormat="1" applyFont="1" applyFill="1" applyBorder="1" applyAlignment="1" applyProtection="1">
      <alignment vertical="center"/>
      <protection/>
    </xf>
    <xf numFmtId="3" fontId="23" fillId="0" borderId="52" xfId="0" applyNumberFormat="1" applyFont="1" applyFill="1" applyBorder="1" applyAlignment="1" applyProtection="1">
      <alignment vertical="center"/>
      <protection/>
    </xf>
    <xf numFmtId="0" fontId="36" fillId="0" borderId="37" xfId="90" applyFont="1" applyFill="1" applyBorder="1" applyAlignment="1">
      <alignment/>
      <protection/>
    </xf>
    <xf numFmtId="0" fontId="36" fillId="42" borderId="59" xfId="90" applyFont="1" applyFill="1" applyBorder="1" applyAlignment="1" applyProtection="1">
      <alignment vertical="center" wrapText="1"/>
      <protection/>
    </xf>
    <xf numFmtId="3" fontId="26" fillId="42" borderId="59" xfId="0" applyNumberFormat="1" applyFont="1" applyFill="1" applyBorder="1" applyAlignment="1">
      <alignment vertical="top"/>
    </xf>
    <xf numFmtId="3" fontId="26" fillId="42" borderId="28" xfId="0" applyNumberFormat="1" applyFont="1" applyFill="1" applyBorder="1" applyAlignment="1">
      <alignment vertical="top"/>
    </xf>
    <xf numFmtId="196" fontId="23" fillId="0" borderId="0" xfId="82" applyNumberFormat="1" applyFont="1" applyAlignment="1">
      <alignment/>
    </xf>
    <xf numFmtId="0" fontId="23" fillId="0" borderId="0" xfId="0" applyFont="1" applyAlignment="1">
      <alignment/>
    </xf>
    <xf numFmtId="0" fontId="18" fillId="39" borderId="60" xfId="91" applyNumberFormat="1" applyFont="1" applyFill="1" applyBorder="1" applyAlignment="1">
      <alignment horizontal="center" vertical="center" wrapText="1"/>
      <protection/>
    </xf>
    <xf numFmtId="0" fontId="18" fillId="39" borderId="61" xfId="91" applyNumberFormat="1" applyFont="1" applyFill="1" applyBorder="1" applyAlignment="1">
      <alignment horizontal="center" vertical="center" wrapText="1"/>
      <protection/>
    </xf>
    <xf numFmtId="0" fontId="0" fillId="0" borderId="62" xfId="90" applyFont="1" applyFill="1" applyBorder="1" applyAlignment="1">
      <alignment horizontal="left"/>
      <protection/>
    </xf>
    <xf numFmtId="0" fontId="23" fillId="0" borderId="52" xfId="90" applyFont="1" applyFill="1" applyBorder="1" applyAlignment="1" applyProtection="1">
      <alignment horizontal="justify" vertical="top" wrapText="1"/>
      <protection/>
    </xf>
    <xf numFmtId="203" fontId="37" fillId="0" borderId="52" xfId="90" applyNumberFormat="1" applyFont="1" applyFill="1" applyBorder="1" applyAlignment="1" applyProtection="1">
      <alignment horizontal="left" vertical="top" wrapText="1"/>
      <protection/>
    </xf>
    <xf numFmtId="0" fontId="0" fillId="0" borderId="0" xfId="0" applyFont="1" applyAlignment="1">
      <alignment/>
    </xf>
    <xf numFmtId="3" fontId="28" fillId="0" borderId="18" xfId="90" applyNumberFormat="1" applyFont="1" applyFill="1" applyBorder="1" applyAlignment="1">
      <alignment/>
      <protection/>
    </xf>
    <xf numFmtId="0" fontId="0" fillId="0" borderId="62" xfId="0" applyBorder="1" applyAlignment="1">
      <alignment/>
    </xf>
    <xf numFmtId="0" fontId="0" fillId="0" borderId="62" xfId="0" applyFont="1" applyBorder="1" applyAlignment="1">
      <alignment/>
    </xf>
    <xf numFmtId="0" fontId="0" fillId="0" borderId="31" xfId="0" applyFont="1" applyBorder="1" applyAlignment="1">
      <alignment/>
    </xf>
    <xf numFmtId="0" fontId="0" fillId="0" borderId="31" xfId="0" applyBorder="1" applyAlignment="1">
      <alignment/>
    </xf>
    <xf numFmtId="3" fontId="0" fillId="0" borderId="62" xfId="0" applyNumberFormat="1" applyFont="1" applyBorder="1" applyAlignment="1">
      <alignment/>
    </xf>
    <xf numFmtId="3" fontId="0" fillId="0" borderId="0" xfId="91" applyNumberFormat="1" applyFont="1" applyBorder="1" applyAlignment="1">
      <alignment vertical="center"/>
      <protection/>
    </xf>
    <xf numFmtId="0" fontId="0" fillId="0" borderId="32" xfId="90" applyFont="1" applyFill="1" applyBorder="1" applyAlignment="1">
      <alignment horizontal="left"/>
      <protection/>
    </xf>
    <xf numFmtId="0" fontId="0" fillId="0" borderId="34" xfId="0" applyBorder="1" applyAlignment="1">
      <alignment/>
    </xf>
    <xf numFmtId="49" fontId="0" fillId="55" borderId="18" xfId="90" applyNumberFormat="1" applyFont="1" applyFill="1" applyBorder="1" applyAlignment="1">
      <alignment horizontal="justify" vertical="top" wrapText="1"/>
      <protection/>
    </xf>
    <xf numFmtId="196" fontId="0" fillId="55" borderId="18" xfId="82" applyNumberFormat="1" applyFont="1" applyFill="1" applyBorder="1" applyAlignment="1">
      <alignment vertical="top"/>
    </xf>
    <xf numFmtId="193" fontId="0" fillId="55" borderId="18" xfId="91" applyNumberFormat="1" applyFont="1" applyFill="1" applyBorder="1" applyAlignment="1">
      <alignment horizontal="center" vertical="top"/>
      <protection/>
    </xf>
    <xf numFmtId="14" fontId="0" fillId="55" borderId="18" xfId="0" applyNumberFormat="1" applyFont="1" applyFill="1" applyBorder="1" applyAlignment="1">
      <alignment horizontal="center" vertical="top"/>
    </xf>
    <xf numFmtId="0" fontId="0" fillId="55" borderId="18" xfId="0" applyFont="1" applyFill="1" applyBorder="1" applyAlignment="1">
      <alignment horizontal="left" vertical="top" wrapText="1"/>
    </xf>
    <xf numFmtId="3" fontId="23" fillId="55" borderId="46" xfId="0" applyNumberFormat="1" applyFont="1" applyFill="1" applyBorder="1" applyAlignment="1" applyProtection="1">
      <alignment horizontal="right" vertical="center" wrapText="1"/>
      <protection/>
    </xf>
    <xf numFmtId="3" fontId="23" fillId="55" borderId="46" xfId="0" applyNumberFormat="1" applyFont="1" applyFill="1" applyBorder="1" applyAlignment="1" applyProtection="1">
      <alignment horizontal="right" vertical="top" wrapText="1"/>
      <protection/>
    </xf>
    <xf numFmtId="0" fontId="0" fillId="0" borderId="0" xfId="0" applyBorder="1" applyAlignment="1">
      <alignment horizontal="justify" vertical="center" wrapText="1"/>
    </xf>
    <xf numFmtId="192" fontId="0" fillId="0" borderId="0" xfId="0" applyNumberFormat="1" applyBorder="1" applyAlignment="1">
      <alignment/>
    </xf>
    <xf numFmtId="0" fontId="0" fillId="0" borderId="63" xfId="0" applyBorder="1" applyAlignment="1">
      <alignment/>
    </xf>
    <xf numFmtId="0" fontId="0" fillId="0" borderId="29" xfId="0" applyBorder="1" applyAlignment="1">
      <alignment horizontal="justify" vertical="center" wrapText="1"/>
    </xf>
    <xf numFmtId="192" fontId="0" fillId="0" borderId="29" xfId="0" applyNumberFormat="1" applyBorder="1" applyAlignment="1">
      <alignment/>
    </xf>
    <xf numFmtId="0" fontId="0" fillId="0" borderId="64" xfId="0" applyBorder="1" applyAlignment="1">
      <alignment/>
    </xf>
    <xf numFmtId="0" fontId="19" fillId="0" borderId="65" xfId="91" applyFont="1" applyBorder="1" applyAlignment="1">
      <alignment horizontal="center" vertical="top" wrapText="1"/>
      <protection/>
    </xf>
    <xf numFmtId="22" fontId="19" fillId="0" borderId="51" xfId="91" applyNumberFormat="1" applyFont="1" applyBorder="1" applyAlignment="1">
      <alignment horizontal="justify" vertical="top" wrapText="1"/>
      <protection/>
    </xf>
    <xf numFmtId="0" fontId="0" fillId="0" borderId="51" xfId="0" applyFont="1" applyBorder="1" applyAlignment="1">
      <alignment horizontal="justify" vertical="top" wrapText="1"/>
    </xf>
    <xf numFmtId="0" fontId="19" fillId="0" borderId="51" xfId="91" applyFont="1" applyFill="1" applyBorder="1" applyAlignment="1">
      <alignment horizontal="justify" vertical="top" wrapText="1"/>
      <protection/>
    </xf>
    <xf numFmtId="0" fontId="19" fillId="0" borderId="51" xfId="91" applyFont="1" applyBorder="1" applyAlignment="1">
      <alignment horizontal="justify" vertical="top" wrapText="1"/>
      <protection/>
    </xf>
    <xf numFmtId="0" fontId="19" fillId="54" borderId="51" xfId="91" applyFont="1" applyFill="1" applyBorder="1" applyAlignment="1">
      <alignment horizontal="justify" vertical="top" wrapText="1"/>
      <protection/>
    </xf>
    <xf numFmtId="0" fontId="0" fillId="54" borderId="51" xfId="91" applyFont="1" applyFill="1" applyBorder="1" applyAlignment="1">
      <alignment horizontal="justify" vertical="top" wrapText="1"/>
      <protection/>
    </xf>
    <xf numFmtId="3" fontId="0" fillId="0" borderId="51" xfId="91" applyNumberFormat="1" applyFont="1" applyFill="1" applyBorder="1" applyAlignment="1">
      <alignment horizontal="justify" vertical="top" wrapText="1"/>
      <protection/>
    </xf>
    <xf numFmtId="0" fontId="0" fillId="0" borderId="51" xfId="0" applyFont="1" applyFill="1" applyBorder="1" applyAlignment="1">
      <alignment horizontal="justify" vertical="top" wrapText="1"/>
    </xf>
    <xf numFmtId="0" fontId="0" fillId="54" borderId="51" xfId="0" applyFont="1" applyFill="1" applyBorder="1" applyAlignment="1">
      <alignment horizontal="justify" vertical="top" wrapText="1"/>
    </xf>
    <xf numFmtId="49" fontId="0" fillId="55" borderId="51" xfId="91" applyNumberFormat="1" applyFont="1" applyFill="1" applyBorder="1" applyAlignment="1">
      <alignment vertical="top" wrapText="1"/>
      <protection/>
    </xf>
    <xf numFmtId="0" fontId="0" fillId="0" borderId="51" xfId="91" applyFont="1" applyBorder="1" applyAlignment="1">
      <alignment horizontal="justify" vertical="top" wrapText="1"/>
      <protection/>
    </xf>
    <xf numFmtId="0" fontId="19" fillId="0" borderId="51" xfId="91" applyFont="1" applyBorder="1" applyAlignment="1">
      <alignment horizontal="justify" vertical="top"/>
      <protection/>
    </xf>
    <xf numFmtId="192" fontId="0" fillId="0" borderId="51" xfId="91" applyNumberFormat="1" applyFont="1" applyFill="1" applyBorder="1" applyAlignment="1">
      <alignment horizontal="justify" vertical="top" wrapText="1"/>
      <protection/>
    </xf>
    <xf numFmtId="192" fontId="0" fillId="54" borderId="51" xfId="91" applyNumberFormat="1" applyFont="1" applyFill="1" applyBorder="1" applyAlignment="1">
      <alignment horizontal="justify" vertical="top" wrapText="1"/>
      <protection/>
    </xf>
    <xf numFmtId="0" fontId="19" fillId="0" borderId="51" xfId="91" applyFont="1" applyFill="1" applyBorder="1" applyAlignment="1">
      <alignment horizontal="justify" vertical="top"/>
      <protection/>
    </xf>
    <xf numFmtId="194" fontId="0" fillId="0" borderId="18" xfId="91" applyNumberFormat="1" applyFont="1" applyFill="1" applyBorder="1" applyAlignment="1">
      <alignment vertical="top"/>
      <protection/>
    </xf>
    <xf numFmtId="1" fontId="0" fillId="0" borderId="18" xfId="82" applyNumberFormat="1" applyFont="1" applyBorder="1" applyAlignment="1">
      <alignment horizontal="center" vertical="top"/>
    </xf>
    <xf numFmtId="193" fontId="0" fillId="0" borderId="18" xfId="91" applyNumberFormat="1" applyFont="1" applyBorder="1" applyAlignment="1">
      <alignment horizontal="center" vertical="top"/>
      <protection/>
    </xf>
    <xf numFmtId="0" fontId="0" fillId="55" borderId="18" xfId="0" applyFont="1" applyFill="1" applyBorder="1" applyAlignment="1">
      <alignment vertical="top" wrapText="1"/>
    </xf>
    <xf numFmtId="196" fontId="29" fillId="54" borderId="18" xfId="82" applyNumberFormat="1" applyFont="1" applyFill="1" applyBorder="1" applyAlignment="1">
      <alignment vertical="top"/>
    </xf>
    <xf numFmtId="49" fontId="18" fillId="0" borderId="62" xfId="90" applyNumberFormat="1" applyFont="1" applyBorder="1" applyAlignment="1">
      <alignment/>
      <protection/>
    </xf>
    <xf numFmtId="49" fontId="18" fillId="0" borderId="0" xfId="90" applyNumberFormat="1" applyFont="1" applyBorder="1" applyAlignment="1">
      <alignment wrapText="1"/>
      <protection/>
    </xf>
    <xf numFmtId="49" fontId="18" fillId="0" borderId="0" xfId="90" applyNumberFormat="1" applyFont="1" applyBorder="1" applyAlignment="1">
      <alignment horizontal="center" wrapText="1"/>
      <protection/>
    </xf>
    <xf numFmtId="49" fontId="18" fillId="0" borderId="0" xfId="90" applyNumberFormat="1" applyFont="1" applyBorder="1" applyAlignment="1">
      <alignment horizontal="left" wrapText="1"/>
      <protection/>
    </xf>
    <xf numFmtId="49" fontId="18" fillId="0" borderId="0" xfId="90" applyNumberFormat="1" applyFont="1" applyBorder="1" applyAlignment="1">
      <alignment horizontal="left" vertical="center" wrapText="1"/>
      <protection/>
    </xf>
    <xf numFmtId="49" fontId="18" fillId="0" borderId="0" xfId="90" applyNumberFormat="1" applyFont="1" applyBorder="1" applyAlignment="1">
      <alignment horizontal="center" vertical="center" wrapText="1"/>
      <protection/>
    </xf>
    <xf numFmtId="196" fontId="18" fillId="0" borderId="0" xfId="82" applyNumberFormat="1" applyFont="1" applyBorder="1" applyAlignment="1">
      <alignment/>
    </xf>
    <xf numFmtId="193" fontId="18" fillId="0" borderId="0" xfId="90" applyNumberFormat="1" applyFont="1" applyBorder="1" applyAlignment="1">
      <alignment horizontal="center"/>
      <protection/>
    </xf>
    <xf numFmtId="49" fontId="0" fillId="0" borderId="0" xfId="90" applyNumberFormat="1" applyFont="1" applyBorder="1" applyAlignment="1">
      <alignment horizontal="justify" wrapText="1"/>
      <protection/>
    </xf>
    <xf numFmtId="49" fontId="0" fillId="0" borderId="31" xfId="90" applyNumberFormat="1" applyFont="1" applyBorder="1" applyAlignment="1">
      <alignment horizontal="justify" wrapText="1"/>
      <protection/>
    </xf>
    <xf numFmtId="49" fontId="22" fillId="39" borderId="66" xfId="91" applyNumberFormat="1" applyFont="1" applyFill="1" applyBorder="1" applyAlignment="1">
      <alignment horizontal="center" vertical="center" wrapText="1"/>
      <protection/>
    </xf>
    <xf numFmtId="49" fontId="22" fillId="39" borderId="67" xfId="91" applyNumberFormat="1" applyFont="1" applyFill="1" applyBorder="1" applyAlignment="1">
      <alignment horizontal="center" vertical="center" wrapText="1"/>
      <protection/>
    </xf>
    <xf numFmtId="49" fontId="22" fillId="39" borderId="67" xfId="90" applyNumberFormat="1" applyFont="1" applyFill="1" applyBorder="1" applyAlignment="1">
      <alignment horizontal="center" vertical="center" wrapText="1"/>
      <protection/>
    </xf>
    <xf numFmtId="196" fontId="22" fillId="39" borderId="67" xfId="82" applyNumberFormat="1" applyFont="1" applyFill="1" applyBorder="1" applyAlignment="1">
      <alignment horizontal="center" vertical="center" wrapText="1"/>
    </xf>
    <xf numFmtId="193" fontId="22" fillId="39" borderId="67" xfId="91" applyNumberFormat="1" applyFont="1" applyFill="1" applyBorder="1" applyAlignment="1">
      <alignment horizontal="center" vertical="center" wrapText="1"/>
      <protection/>
    </xf>
    <xf numFmtId="3" fontId="22" fillId="39" borderId="67" xfId="91" applyNumberFormat="1" applyFont="1" applyFill="1" applyBorder="1" applyAlignment="1">
      <alignment horizontal="center" vertical="center" wrapText="1"/>
      <protection/>
    </xf>
    <xf numFmtId="0" fontId="22" fillId="39" borderId="67" xfId="91" applyNumberFormat="1" applyFont="1" applyFill="1" applyBorder="1" applyAlignment="1">
      <alignment horizontal="justify" vertical="center" wrapText="1"/>
      <protection/>
    </xf>
    <xf numFmtId="0" fontId="22" fillId="39" borderId="68" xfId="91" applyNumberFormat="1" applyFont="1" applyFill="1" applyBorder="1" applyAlignment="1">
      <alignment horizontal="center" vertical="center" wrapText="1"/>
      <protection/>
    </xf>
    <xf numFmtId="0" fontId="19" fillId="18" borderId="69" xfId="91" applyFont="1" applyFill="1" applyBorder="1" applyAlignment="1">
      <alignment horizontal="center" vertical="top" wrapText="1"/>
      <protection/>
    </xf>
    <xf numFmtId="0" fontId="20" fillId="18" borderId="42" xfId="91" applyFont="1" applyFill="1" applyBorder="1" applyAlignment="1">
      <alignment horizontal="justify" vertical="top" wrapText="1"/>
      <protection/>
    </xf>
    <xf numFmtId="0" fontId="19" fillId="18" borderId="42" xfId="91" applyFont="1" applyFill="1" applyBorder="1" applyAlignment="1">
      <alignment horizontal="center" vertical="top" wrapText="1"/>
      <protection/>
    </xf>
    <xf numFmtId="0" fontId="0" fillId="18" borderId="42" xfId="0" applyFont="1" applyFill="1" applyBorder="1" applyAlignment="1">
      <alignment horizontal="justify" vertical="top" wrapText="1"/>
    </xf>
    <xf numFmtId="0" fontId="0" fillId="18" borderId="42" xfId="0" applyFont="1" applyFill="1" applyBorder="1" applyAlignment="1">
      <alignment horizontal="left" vertical="top" wrapText="1"/>
    </xf>
    <xf numFmtId="0" fontId="19" fillId="18" borderId="42" xfId="91" applyFont="1" applyFill="1" applyBorder="1" applyAlignment="1">
      <alignment horizontal="justify" vertical="top" wrapText="1"/>
      <protection/>
    </xf>
    <xf numFmtId="196" fontId="18" fillId="18" borderId="42" xfId="82" applyNumberFormat="1" applyFont="1" applyFill="1" applyBorder="1" applyAlignment="1">
      <alignment vertical="center"/>
    </xf>
    <xf numFmtId="193" fontId="0" fillId="18" borderId="42" xfId="0" applyNumberFormat="1" applyFont="1" applyFill="1" applyBorder="1" applyAlignment="1">
      <alignment horizontal="center" vertical="top"/>
    </xf>
    <xf numFmtId="200" fontId="0" fillId="18" borderId="42" xfId="0" applyNumberFormat="1" applyFont="1" applyFill="1" applyBorder="1" applyAlignment="1">
      <alignment horizontal="center" vertical="top"/>
    </xf>
    <xf numFmtId="0" fontId="0" fillId="18" borderId="42" xfId="0" applyNumberFormat="1" applyFont="1" applyFill="1" applyBorder="1" applyAlignment="1">
      <alignment horizontal="center" vertical="top"/>
    </xf>
    <xf numFmtId="0" fontId="19" fillId="18" borderId="42" xfId="91" applyFont="1" applyFill="1" applyBorder="1" applyAlignment="1">
      <alignment horizontal="justify" vertical="top"/>
      <protection/>
    </xf>
    <xf numFmtId="0" fontId="19" fillId="18" borderId="49" xfId="91" applyFont="1" applyFill="1" applyBorder="1" applyAlignment="1">
      <alignment horizontal="justify" vertical="top"/>
      <protection/>
    </xf>
    <xf numFmtId="0" fontId="18" fillId="0" borderId="25" xfId="0" applyFont="1" applyBorder="1" applyAlignment="1">
      <alignment/>
    </xf>
    <xf numFmtId="0" fontId="39" fillId="0" borderId="0" xfId="91" applyFont="1" applyAlignment="1">
      <alignment vertical="center"/>
      <protection/>
    </xf>
    <xf numFmtId="0" fontId="39" fillId="0" borderId="0" xfId="91" applyFont="1" applyAlignment="1">
      <alignment horizontal="justify" vertical="center"/>
      <protection/>
    </xf>
    <xf numFmtId="0" fontId="19" fillId="54" borderId="0" xfId="88" applyFont="1" applyFill="1" applyAlignment="1">
      <alignment horizontal="right" vertical="center" wrapText="1"/>
      <protection/>
    </xf>
    <xf numFmtId="196" fontId="19" fillId="0" borderId="0" xfId="84" applyNumberFormat="1" applyFont="1" applyAlignment="1">
      <alignment horizontal="right" vertical="center"/>
    </xf>
    <xf numFmtId="196" fontId="19" fillId="0" borderId="0" xfId="84" applyNumberFormat="1" applyFont="1" applyAlignment="1">
      <alignment vertical="center"/>
    </xf>
    <xf numFmtId="0" fontId="0" fillId="0" borderId="0" xfId="0" applyAlignment="1">
      <alignment horizontal="right" wrapText="1"/>
    </xf>
    <xf numFmtId="196" fontId="0" fillId="0" borderId="0" xfId="84" applyNumberFormat="1" applyFont="1" applyAlignment="1">
      <alignment horizontal="right"/>
    </xf>
    <xf numFmtId="196" fontId="0" fillId="0" borderId="0" xfId="84" applyNumberFormat="1" applyFont="1" applyAlignment="1">
      <alignment/>
    </xf>
    <xf numFmtId="0" fontId="0" fillId="0" borderId="0" xfId="0" applyFont="1" applyAlignment="1">
      <alignment horizontal="justify"/>
    </xf>
    <xf numFmtId="196" fontId="0" fillId="0" borderId="25" xfId="84" applyNumberFormat="1" applyFont="1" applyBorder="1" applyAlignment="1">
      <alignment/>
    </xf>
    <xf numFmtId="0" fontId="0" fillId="0" borderId="25" xfId="0" applyBorder="1" applyAlignment="1">
      <alignment wrapText="1"/>
    </xf>
    <xf numFmtId="0" fontId="0" fillId="0" borderId="25" xfId="0" applyBorder="1" applyAlignment="1">
      <alignment horizontal="center" wrapText="1"/>
    </xf>
    <xf numFmtId="193" fontId="0" fillId="0" borderId="0" xfId="91" applyNumberFormat="1" applyFont="1" applyAlignment="1">
      <alignment horizontal="left" vertical="center"/>
      <protection/>
    </xf>
    <xf numFmtId="0" fontId="19" fillId="0" borderId="0" xfId="91" applyFont="1" applyAlignment="1">
      <alignment horizontal="right" vertical="center" wrapText="1"/>
      <protection/>
    </xf>
    <xf numFmtId="0" fontId="0" fillId="0" borderId="70" xfId="0" applyBorder="1" applyAlignment="1">
      <alignment/>
    </xf>
    <xf numFmtId="0" fontId="0" fillId="0" borderId="18" xfId="0" applyBorder="1" applyAlignment="1">
      <alignment/>
    </xf>
    <xf numFmtId="0" fontId="0" fillId="0" borderId="18" xfId="0" applyFont="1" applyBorder="1" applyAlignment="1">
      <alignment/>
    </xf>
    <xf numFmtId="49" fontId="18" fillId="0" borderId="0" xfId="90" applyNumberFormat="1" applyFont="1" applyAlignment="1">
      <alignment horizontal="center"/>
      <protection/>
    </xf>
    <xf numFmtId="0" fontId="23" fillId="0" borderId="47" xfId="0" applyFont="1" applyBorder="1" applyAlignment="1">
      <alignment horizontal="left" vertical="distributed" wrapText="1"/>
    </xf>
    <xf numFmtId="0" fontId="23" fillId="0" borderId="27" xfId="0" applyFont="1" applyBorder="1" applyAlignment="1">
      <alignment horizontal="left" vertical="distributed"/>
    </xf>
    <xf numFmtId="0" fontId="26" fillId="0" borderId="22" xfId="0" applyFont="1" applyBorder="1" applyAlignment="1">
      <alignment horizontal="center"/>
    </xf>
    <xf numFmtId="0" fontId="26" fillId="0" borderId="0" xfId="0" applyFont="1" applyBorder="1" applyAlignment="1">
      <alignment horizontal="center"/>
    </xf>
    <xf numFmtId="0" fontId="26" fillId="0" borderId="23" xfId="0" applyFont="1" applyBorder="1" applyAlignment="1">
      <alignment horizontal="center"/>
    </xf>
    <xf numFmtId="0" fontId="18" fillId="0" borderId="0" xfId="0" applyFont="1" applyAlignment="1">
      <alignment horizontal="center"/>
    </xf>
    <xf numFmtId="49" fontId="18" fillId="0" borderId="62" xfId="90" applyNumberFormat="1" applyFont="1" applyBorder="1" applyAlignment="1">
      <alignment horizontal="center"/>
      <protection/>
    </xf>
    <xf numFmtId="49" fontId="18" fillId="0" borderId="0" xfId="90" applyNumberFormat="1" applyFont="1" applyBorder="1" applyAlignment="1">
      <alignment horizontal="center"/>
      <protection/>
    </xf>
    <xf numFmtId="49" fontId="18" fillId="0" borderId="0" xfId="90" applyNumberFormat="1" applyFont="1" applyBorder="1" applyAlignment="1">
      <alignment/>
      <protection/>
    </xf>
    <xf numFmtId="49" fontId="18" fillId="0" borderId="0" xfId="90" applyNumberFormat="1" applyFont="1" applyBorder="1" applyAlignment="1">
      <alignment horizontal="right"/>
      <protection/>
    </xf>
    <xf numFmtId="49" fontId="18" fillId="0" borderId="31" xfId="90" applyNumberFormat="1" applyFont="1" applyBorder="1" applyAlignment="1">
      <alignment horizontal="center"/>
      <protection/>
    </xf>
    <xf numFmtId="0" fontId="18" fillId="0" borderId="28" xfId="0" applyFont="1" applyBorder="1" applyAlignment="1">
      <alignment horizontal="center"/>
    </xf>
    <xf numFmtId="0" fontId="18" fillId="0" borderId="29" xfId="0" applyFont="1" applyBorder="1" applyAlignment="1">
      <alignment horizontal="center"/>
    </xf>
    <xf numFmtId="0" fontId="18" fillId="0" borderId="30" xfId="0" applyFont="1" applyBorder="1" applyAlignment="1">
      <alignment horizontal="center"/>
    </xf>
    <xf numFmtId="0" fontId="23" fillId="0" borderId="0" xfId="0" applyFont="1" applyBorder="1" applyAlignment="1">
      <alignment horizontal="left" vertical="distributed" wrapText="1"/>
    </xf>
    <xf numFmtId="0" fontId="23" fillId="0" borderId="31" xfId="0" applyFont="1" applyBorder="1" applyAlignment="1">
      <alignment horizontal="left" vertical="distributed" wrapText="1"/>
    </xf>
    <xf numFmtId="0" fontId="38" fillId="0" borderId="22"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3" xfId="0" applyFont="1" applyBorder="1" applyAlignment="1">
      <alignment horizontal="center" vertical="center" wrapText="1"/>
    </xf>
    <xf numFmtId="0" fontId="0" fillId="0" borderId="28" xfId="0" applyBorder="1" applyAlignment="1">
      <alignment horizontal="center"/>
    </xf>
    <xf numFmtId="0" fontId="0" fillId="0" borderId="64" xfId="0" applyBorder="1" applyAlignment="1">
      <alignment horizontal="center"/>
    </xf>
    <xf numFmtId="0" fontId="0" fillId="0" borderId="62" xfId="0" applyBorder="1" applyAlignment="1">
      <alignment horizontal="center"/>
    </xf>
    <xf numFmtId="0" fontId="0" fillId="0" borderId="23" xfId="0" applyBorder="1" applyAlignment="1">
      <alignment horizontal="center"/>
    </xf>
    <xf numFmtId="0" fontId="18" fillId="0" borderId="62" xfId="0" applyFont="1" applyBorder="1" applyAlignment="1">
      <alignment horizontal="center"/>
    </xf>
    <xf numFmtId="0" fontId="18" fillId="0" borderId="0" xfId="0" applyFont="1" applyBorder="1" applyAlignment="1">
      <alignment horizontal="center"/>
    </xf>
    <xf numFmtId="0" fontId="18" fillId="0" borderId="0" xfId="0" applyFont="1" applyBorder="1" applyAlignment="1">
      <alignment/>
    </xf>
    <xf numFmtId="0" fontId="18" fillId="0" borderId="0" xfId="0" applyFont="1" applyBorder="1" applyAlignment="1">
      <alignment horizontal="right"/>
    </xf>
    <xf numFmtId="0" fontId="18" fillId="0" borderId="31" xfId="0" applyFont="1" applyBorder="1" applyAlignment="1">
      <alignment horizontal="center"/>
    </xf>
    <xf numFmtId="49" fontId="18" fillId="0" borderId="62" xfId="90" applyNumberFormat="1" applyFont="1" applyBorder="1" applyAlignment="1">
      <alignment horizontal="center" wrapText="1"/>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Encabezado 1" xfId="64"/>
    <cellStyle name="Encabezado 4" xfId="65"/>
    <cellStyle name="Énfasis1" xfId="66"/>
    <cellStyle name="Énfasis2" xfId="67"/>
    <cellStyle name="Énfasis3" xfId="68"/>
    <cellStyle name="Énfasis4" xfId="69"/>
    <cellStyle name="Énfasis5" xfId="70"/>
    <cellStyle name="Énfasis6" xfId="71"/>
    <cellStyle name="Entrada" xfId="72"/>
    <cellStyle name="Explanatory Text" xfId="73"/>
    <cellStyle name="Good" xfId="74"/>
    <cellStyle name="Heading 1" xfId="75"/>
    <cellStyle name="Heading 2" xfId="76"/>
    <cellStyle name="Heading 3" xfId="77"/>
    <cellStyle name="Heading 4" xfId="78"/>
    <cellStyle name="Incorrecto" xfId="79"/>
    <cellStyle name="Input" xfId="80"/>
    <cellStyle name="Linked Cell" xfId="81"/>
    <cellStyle name="Comma" xfId="82"/>
    <cellStyle name="Comma [0]" xfId="83"/>
    <cellStyle name="Millares 2" xfId="84"/>
    <cellStyle name="Currency" xfId="85"/>
    <cellStyle name="Currency [0]" xfId="86"/>
    <cellStyle name="Neutral" xfId="87"/>
    <cellStyle name="Normal 2" xfId="88"/>
    <cellStyle name="Normal 6" xfId="89"/>
    <cellStyle name="Normal 9" xfId="90"/>
    <cellStyle name="Normal_Hoja1" xfId="91"/>
    <cellStyle name="Notas" xfId="92"/>
    <cellStyle name="Note" xfId="93"/>
    <cellStyle name="Output" xfId="94"/>
    <cellStyle name="Percent" xfId="95"/>
    <cellStyle name="Salida" xfId="96"/>
    <cellStyle name="Texto de advertencia" xfId="97"/>
    <cellStyle name="Texto explicativo" xfId="98"/>
    <cellStyle name="Title" xfId="99"/>
    <cellStyle name="Título" xfId="100"/>
    <cellStyle name="Título 2" xfId="101"/>
    <cellStyle name="Título 3" xfId="102"/>
    <cellStyle name="Total"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76200</xdr:rowOff>
    </xdr:from>
    <xdr:to>
      <xdr:col>1</xdr:col>
      <xdr:colOff>0</xdr:colOff>
      <xdr:row>4</xdr:row>
      <xdr:rowOff>104775</xdr:rowOff>
    </xdr:to>
    <xdr:pic>
      <xdr:nvPicPr>
        <xdr:cNvPr id="1" name="Imagen 1" descr="logo nuevo contraloria"/>
        <xdr:cNvPicPr preferRelativeResize="1">
          <a:picLocks noChangeAspect="1"/>
        </xdr:cNvPicPr>
      </xdr:nvPicPr>
      <xdr:blipFill>
        <a:blip r:embed="rId1"/>
        <a:stretch>
          <a:fillRect/>
        </a:stretch>
      </xdr:blipFill>
      <xdr:spPr>
        <a:xfrm>
          <a:off x="28575" y="171450"/>
          <a:ext cx="8667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133350</xdr:rowOff>
    </xdr:from>
    <xdr:to>
      <xdr:col>1</xdr:col>
      <xdr:colOff>1028700</xdr:colOff>
      <xdr:row>4</xdr:row>
      <xdr:rowOff>76200</xdr:rowOff>
    </xdr:to>
    <xdr:pic>
      <xdr:nvPicPr>
        <xdr:cNvPr id="1" name="Picture 1" descr="logo nuevo contraloria"/>
        <xdr:cNvPicPr preferRelativeResize="1">
          <a:picLocks noChangeAspect="1"/>
        </xdr:cNvPicPr>
      </xdr:nvPicPr>
      <xdr:blipFill>
        <a:blip r:embed="rId1"/>
        <a:stretch>
          <a:fillRect/>
        </a:stretch>
      </xdr:blipFill>
      <xdr:spPr>
        <a:xfrm>
          <a:off x="57150" y="133350"/>
          <a:ext cx="158115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75"/>
  <sheetViews>
    <sheetView zoomScale="90" zoomScaleNormal="90" zoomScalePageLayoutView="0" workbookViewId="0" topLeftCell="A1">
      <pane ySplit="12" topLeftCell="A52" activePane="bottomLeft" state="frozen"/>
      <selection pane="topLeft" activeCell="A1" sqref="A1"/>
      <selection pane="bottomLeft" activeCell="H11" sqref="H11"/>
    </sheetView>
  </sheetViews>
  <sheetFormatPr defaultColWidth="11.421875" defaultRowHeight="12.75"/>
  <cols>
    <col min="1" max="1" width="13.421875" style="0" customWidth="1"/>
    <col min="2" max="2" width="27.421875" style="0" customWidth="1"/>
    <col min="3" max="3" width="18.00390625" style="0" customWidth="1"/>
    <col min="4" max="4" width="18.140625" style="0" customWidth="1"/>
    <col min="5" max="5" width="15.7109375" style="0" customWidth="1"/>
    <col min="6" max="6" width="8.8515625" style="0" customWidth="1"/>
    <col min="7" max="7" width="17.8515625" style="0" customWidth="1"/>
    <col min="8" max="8" width="16.7109375" style="0" customWidth="1"/>
    <col min="9" max="9" width="27.8515625" style="0" customWidth="1"/>
    <col min="10" max="10" width="5.140625" style="0" customWidth="1"/>
    <col min="11" max="11" width="14.7109375" style="0" bestFit="1" customWidth="1"/>
  </cols>
  <sheetData>
    <row r="1" spans="1:11" ht="7.5" customHeight="1">
      <c r="A1" s="11"/>
      <c r="B1" s="11"/>
      <c r="C1" s="12"/>
      <c r="D1" s="13"/>
      <c r="E1" s="12"/>
      <c r="F1" s="12"/>
      <c r="G1" s="12"/>
      <c r="H1" s="12"/>
      <c r="I1" s="35"/>
      <c r="K1" s="294" t="s">
        <v>127</v>
      </c>
    </row>
    <row r="2" spans="1:9" ht="15" customHeight="1">
      <c r="A2" s="14"/>
      <c r="B2" s="14"/>
      <c r="C2" s="15"/>
      <c r="D2" s="16"/>
      <c r="E2" s="15"/>
      <c r="F2" s="15"/>
      <c r="G2" s="15"/>
      <c r="H2" s="387" t="s">
        <v>1</v>
      </c>
      <c r="I2" s="388"/>
    </row>
    <row r="3" spans="1:9" ht="15.75" customHeight="1">
      <c r="A3" s="14"/>
      <c r="B3" s="389" t="s">
        <v>2</v>
      </c>
      <c r="C3" s="390"/>
      <c r="D3" s="391"/>
      <c r="E3" s="15"/>
      <c r="F3" s="15"/>
      <c r="G3" s="15"/>
      <c r="H3" s="387" t="s">
        <v>3</v>
      </c>
      <c r="I3" s="388"/>
    </row>
    <row r="4" spans="1:9" ht="15" customHeight="1">
      <c r="A4" s="14"/>
      <c r="B4" s="14"/>
      <c r="C4" s="15"/>
      <c r="D4" s="16"/>
      <c r="E4" s="15"/>
      <c r="F4" s="15"/>
      <c r="G4" s="15"/>
      <c r="H4" s="387" t="s">
        <v>4</v>
      </c>
      <c r="I4" s="388"/>
    </row>
    <row r="5" spans="1:9" ht="15" customHeight="1">
      <c r="A5" s="14"/>
      <c r="B5" s="14"/>
      <c r="C5" s="15"/>
      <c r="D5" s="16"/>
      <c r="E5" s="15"/>
      <c r="F5" s="15"/>
      <c r="G5" s="15"/>
      <c r="H5" s="387" t="s">
        <v>406</v>
      </c>
      <c r="I5" s="388"/>
    </row>
    <row r="6" spans="1:9" ht="11.25" customHeight="1">
      <c r="A6" s="17"/>
      <c r="B6" s="17"/>
      <c r="C6" s="18"/>
      <c r="D6" s="19"/>
      <c r="E6" s="18"/>
      <c r="F6" s="18"/>
      <c r="G6" s="18"/>
      <c r="H6" s="18"/>
      <c r="I6" s="19"/>
    </row>
    <row r="7" spans="1:9" ht="12.75">
      <c r="A7" s="392" t="s">
        <v>5</v>
      </c>
      <c r="B7" s="392"/>
      <c r="C7" s="392"/>
      <c r="D7" s="392"/>
      <c r="E7" s="392"/>
      <c r="F7" s="392"/>
      <c r="G7" s="392"/>
      <c r="H7" s="392"/>
      <c r="I7" s="392"/>
    </row>
    <row r="8" spans="1:9" ht="12.75">
      <c r="A8" s="386" t="s">
        <v>397</v>
      </c>
      <c r="B8" s="386"/>
      <c r="C8" s="386"/>
      <c r="D8" s="386"/>
      <c r="E8" s="386"/>
      <c r="F8" s="386"/>
      <c r="G8" s="386"/>
      <c r="H8" s="386"/>
      <c r="I8" s="386"/>
    </row>
    <row r="9" spans="1:9" ht="12.75">
      <c r="A9" s="386" t="s">
        <v>148</v>
      </c>
      <c r="B9" s="386"/>
      <c r="C9" s="386"/>
      <c r="D9" s="386"/>
      <c r="E9" s="386"/>
      <c r="F9" s="386"/>
      <c r="G9" s="386"/>
      <c r="H9" s="386"/>
      <c r="I9" s="386"/>
    </row>
    <row r="10" spans="1:9" ht="6.75" customHeight="1" thickBot="1">
      <c r="A10" s="129"/>
      <c r="B10" s="129"/>
      <c r="C10" s="129"/>
      <c r="D10" s="129"/>
      <c r="E10" s="129"/>
      <c r="F10" s="129"/>
      <c r="G10" s="129"/>
      <c r="H10" s="129"/>
      <c r="I10" s="130"/>
    </row>
    <row r="11" spans="1:9" ht="83.25" customHeight="1">
      <c r="A11" s="289" t="s">
        <v>6</v>
      </c>
      <c r="B11" s="289" t="s">
        <v>7</v>
      </c>
      <c r="C11" s="289" t="s">
        <v>45</v>
      </c>
      <c r="D11" s="289" t="s">
        <v>8</v>
      </c>
      <c r="E11" s="289" t="s">
        <v>122</v>
      </c>
      <c r="F11" s="289" t="s">
        <v>9</v>
      </c>
      <c r="G11" s="290" t="s">
        <v>46</v>
      </c>
      <c r="H11" s="289" t="s">
        <v>123</v>
      </c>
      <c r="I11" s="289" t="s">
        <v>10</v>
      </c>
    </row>
    <row r="12" spans="1:9" s="140" customFormat="1" ht="13.5" thickBot="1">
      <c r="A12" s="149">
        <v>1</v>
      </c>
      <c r="B12" s="149">
        <v>2</v>
      </c>
      <c r="C12" s="149">
        <v>3</v>
      </c>
      <c r="D12" s="149">
        <v>4</v>
      </c>
      <c r="E12" s="149">
        <v>5</v>
      </c>
      <c r="F12" s="149">
        <v>6</v>
      </c>
      <c r="G12" s="150">
        <v>7</v>
      </c>
      <c r="H12" s="149">
        <v>8</v>
      </c>
      <c r="I12" s="149">
        <v>9</v>
      </c>
    </row>
    <row r="13" spans="1:9" s="175" customFormat="1" ht="30.75" customHeight="1" thickBot="1">
      <c r="A13" s="167">
        <v>31102</v>
      </c>
      <c r="B13" s="152" t="s">
        <v>13</v>
      </c>
      <c r="C13" s="169">
        <f aca="true" t="shared" si="0" ref="C13:H13">SUM(C14:C15)</f>
        <v>952000000</v>
      </c>
      <c r="D13" s="169">
        <f t="shared" si="0"/>
        <v>996440000</v>
      </c>
      <c r="E13" s="170">
        <f t="shared" si="0"/>
        <v>-44440000</v>
      </c>
      <c r="F13" s="171">
        <f t="shared" si="0"/>
        <v>0</v>
      </c>
      <c r="G13" s="172">
        <f t="shared" si="0"/>
        <v>650000000</v>
      </c>
      <c r="H13" s="173">
        <f t="shared" si="0"/>
        <v>302000000</v>
      </c>
      <c r="I13" s="174"/>
    </row>
    <row r="14" spans="1:9" s="175" customFormat="1" ht="21.75" customHeight="1">
      <c r="A14" s="176">
        <v>311020301</v>
      </c>
      <c r="B14" s="177" t="s">
        <v>11</v>
      </c>
      <c r="C14" s="178">
        <v>872000000</v>
      </c>
      <c r="D14" s="179">
        <f>'PAA 2015 EN 19-11-2014'!H43+'PAA 2015 EN 19-11-2014'!H44+'PAA 2015 EN 19-11-2014'!H61+'PAA 2015 EN 19-11-2014'!H62+'PAA 2015 EN 19-11-2014'!H79+'PAA 2015 EN 19-11-2014'!H85</f>
        <v>858470000</v>
      </c>
      <c r="E14" s="180">
        <f>C14-D14</f>
        <v>13530000</v>
      </c>
      <c r="F14" s="181"/>
      <c r="G14" s="182">
        <v>500000000</v>
      </c>
      <c r="H14" s="183">
        <f aca="true" t="shared" si="1" ref="H14:H52">C14-G14</f>
        <v>372000000</v>
      </c>
      <c r="I14" s="153" t="s">
        <v>11</v>
      </c>
    </row>
    <row r="15" spans="1:9" s="175" customFormat="1" ht="30.75" thickBot="1">
      <c r="A15" s="184">
        <v>3110204</v>
      </c>
      <c r="B15" s="185" t="s">
        <v>326</v>
      </c>
      <c r="C15" s="186">
        <v>80000000</v>
      </c>
      <c r="D15" s="187">
        <f>'PAA 2015 EN 19-11-2014'!H80+'PAA 2015 EN 19-11-2014'!H81+'PAA 2015 EN 19-11-2014'!H82+'PAA 2015 EN 19-11-2014'!H83+'PAA 2015 EN 19-11-2014'!H84</f>
        <v>137970000</v>
      </c>
      <c r="E15" s="309">
        <f>C15-D15</f>
        <v>-57970000</v>
      </c>
      <c r="F15" s="188"/>
      <c r="G15" s="189">
        <v>150000000</v>
      </c>
      <c r="H15" s="190">
        <f t="shared" si="1"/>
        <v>-70000000</v>
      </c>
      <c r="I15" s="153" t="s">
        <v>326</v>
      </c>
    </row>
    <row r="16" spans="1:9" s="175" customFormat="1" ht="16.5" thickBot="1">
      <c r="A16" s="167">
        <v>312</v>
      </c>
      <c r="B16" s="168" t="s">
        <v>14</v>
      </c>
      <c r="C16" s="191">
        <f aca="true" t="shared" si="2" ref="C16:H16">SUM(C17:C49)-(C17+C23+C28+C30+C32+C38+C44+C48)</f>
        <v>5506500000</v>
      </c>
      <c r="D16" s="191">
        <f t="shared" si="2"/>
        <v>4275223391</v>
      </c>
      <c r="E16" s="192">
        <f t="shared" si="2"/>
        <v>1231276609</v>
      </c>
      <c r="F16" s="193">
        <f t="shared" si="2"/>
        <v>0</v>
      </c>
      <c r="G16" s="194">
        <f t="shared" si="2"/>
        <v>6398740000</v>
      </c>
      <c r="H16" s="195">
        <f t="shared" si="2"/>
        <v>-892240000</v>
      </c>
      <c r="I16" s="154"/>
    </row>
    <row r="17" spans="1:9" s="175" customFormat="1" ht="16.5" thickBot="1">
      <c r="A17" s="167">
        <v>31201</v>
      </c>
      <c r="B17" s="196" t="s">
        <v>153</v>
      </c>
      <c r="C17" s="191">
        <f aca="true" t="shared" si="3" ref="C17:H17">SUM(C18:C22)</f>
        <v>1024000000</v>
      </c>
      <c r="D17" s="191">
        <f t="shared" si="3"/>
        <v>970034812</v>
      </c>
      <c r="E17" s="192">
        <f t="shared" si="3"/>
        <v>53965188</v>
      </c>
      <c r="F17" s="193">
        <f t="shared" si="3"/>
        <v>0</v>
      </c>
      <c r="G17" s="194">
        <f t="shared" si="3"/>
        <v>1269000000</v>
      </c>
      <c r="H17" s="195">
        <f t="shared" si="3"/>
        <v>-245000000</v>
      </c>
      <c r="I17" s="155"/>
    </row>
    <row r="18" spans="1:9" s="175" customFormat="1" ht="15">
      <c r="A18" s="184">
        <v>3120101</v>
      </c>
      <c r="B18" s="177" t="s">
        <v>15</v>
      </c>
      <c r="C18" s="197">
        <v>104000000</v>
      </c>
      <c r="D18" s="198">
        <f>'PAA 2015 EN 19-11-2014'!H22</f>
        <v>104000000</v>
      </c>
      <c r="E18" s="181">
        <f>C18-D18</f>
        <v>0</v>
      </c>
      <c r="F18" s="199"/>
      <c r="G18" s="200">
        <v>144000000</v>
      </c>
      <c r="H18" s="201">
        <f t="shared" si="1"/>
        <v>-40000000</v>
      </c>
      <c r="I18" s="153" t="s">
        <v>15</v>
      </c>
    </row>
    <row r="19" spans="1:9" s="175" customFormat="1" ht="15">
      <c r="A19" s="176">
        <v>3120102</v>
      </c>
      <c r="B19" s="185" t="s">
        <v>352</v>
      </c>
      <c r="C19" s="202">
        <v>300000000</v>
      </c>
      <c r="D19" s="203">
        <f>'PAA 2015 EN 19-11-2014'!H12+'PAA 2015 EN 19-11-2014'!H14+'PAA 2015 EN 19-11-2014'!H15+'PAA 2015 EN 19-11-2014'!H69+'PAA 2015 EN 19-11-2014'!H70</f>
        <v>349000000</v>
      </c>
      <c r="E19" s="310">
        <f>C19-D19</f>
        <v>-49000000</v>
      </c>
      <c r="F19" s="204"/>
      <c r="G19" s="205">
        <v>469000000</v>
      </c>
      <c r="H19" s="206">
        <f t="shared" si="1"/>
        <v>-169000000</v>
      </c>
      <c r="I19" s="153" t="s">
        <v>352</v>
      </c>
    </row>
    <row r="20" spans="1:9" s="175" customFormat="1" ht="30">
      <c r="A20" s="176">
        <v>3120103</v>
      </c>
      <c r="B20" s="185" t="s">
        <v>16</v>
      </c>
      <c r="C20" s="202">
        <v>220000000</v>
      </c>
      <c r="D20" s="203">
        <f>'PAA 2015 EN 19-11-2014'!H67+'PAA 2015 EN 19-11-2014'!H68</f>
        <v>195000000</v>
      </c>
      <c r="E20" s="180">
        <f>C20-D20</f>
        <v>25000000</v>
      </c>
      <c r="F20" s="204"/>
      <c r="G20" s="205">
        <v>246000000</v>
      </c>
      <c r="H20" s="206">
        <f t="shared" si="1"/>
        <v>-26000000</v>
      </c>
      <c r="I20" s="153" t="s">
        <v>16</v>
      </c>
    </row>
    <row r="21" spans="1:9" s="175" customFormat="1" ht="15">
      <c r="A21" s="176">
        <v>3120104</v>
      </c>
      <c r="B21" s="185" t="s">
        <v>17</v>
      </c>
      <c r="C21" s="202">
        <v>400000000</v>
      </c>
      <c r="D21" s="203">
        <f>'PAA 2015 EN 19-11-2014'!H13+'PAA 2015 EN 19-11-2014'!H65+'PAA 2015 EN 19-11-2014'!H66</f>
        <v>322034812</v>
      </c>
      <c r="E21" s="180">
        <f>C21-D21</f>
        <v>77965188</v>
      </c>
      <c r="F21" s="204"/>
      <c r="G21" s="205">
        <v>387000000</v>
      </c>
      <c r="H21" s="206">
        <f t="shared" si="1"/>
        <v>13000000</v>
      </c>
      <c r="I21" s="153" t="s">
        <v>17</v>
      </c>
    </row>
    <row r="22" spans="1:9" s="175" customFormat="1" ht="15.75" thickBot="1">
      <c r="A22" s="207">
        <v>312010500</v>
      </c>
      <c r="B22" s="208" t="s">
        <v>165</v>
      </c>
      <c r="C22" s="209">
        <v>0</v>
      </c>
      <c r="D22" s="210">
        <v>0</v>
      </c>
      <c r="E22" s="181">
        <f>C22-D22</f>
        <v>0</v>
      </c>
      <c r="F22" s="210"/>
      <c r="G22" s="211">
        <v>23000000</v>
      </c>
      <c r="H22" s="212">
        <f t="shared" si="1"/>
        <v>-23000000</v>
      </c>
      <c r="I22" s="153" t="s">
        <v>165</v>
      </c>
    </row>
    <row r="23" spans="1:9" s="175" customFormat="1" ht="30.75" customHeight="1" thickBot="1">
      <c r="A23" s="167">
        <v>31202</v>
      </c>
      <c r="B23" s="168" t="s">
        <v>173</v>
      </c>
      <c r="C23" s="191">
        <f aca="true" t="shared" si="4" ref="C23:H23">SUM(C24:C47)-(C28+C30+C32+C38+C44)</f>
        <v>4461500000</v>
      </c>
      <c r="D23" s="191">
        <f t="shared" si="4"/>
        <v>3279188579</v>
      </c>
      <c r="E23" s="192">
        <f t="shared" si="4"/>
        <v>1182311421</v>
      </c>
      <c r="F23" s="193">
        <f t="shared" si="4"/>
        <v>0</v>
      </c>
      <c r="G23" s="194">
        <f t="shared" si="4"/>
        <v>5114740000</v>
      </c>
      <c r="H23" s="195">
        <f t="shared" si="4"/>
        <v>-653240000</v>
      </c>
      <c r="I23" s="154"/>
    </row>
    <row r="24" spans="1:9" s="175" customFormat="1" ht="15">
      <c r="A24" s="184">
        <v>3120201</v>
      </c>
      <c r="B24" s="215" t="s">
        <v>364</v>
      </c>
      <c r="C24" s="197">
        <v>240000000</v>
      </c>
      <c r="D24" s="198">
        <f>'PAA 2015 EN 19-11-2014'!H75</f>
        <v>69353064</v>
      </c>
      <c r="E24" s="180">
        <f>C24-D24</f>
        <v>170646936</v>
      </c>
      <c r="F24" s="199"/>
      <c r="G24" s="200">
        <v>120000000</v>
      </c>
      <c r="H24" s="201">
        <f t="shared" si="1"/>
        <v>120000000</v>
      </c>
      <c r="I24" s="156" t="s">
        <v>364</v>
      </c>
    </row>
    <row r="25" spans="1:9" s="175" customFormat="1" ht="17.25" customHeight="1">
      <c r="A25" s="176">
        <v>3120202</v>
      </c>
      <c r="B25" s="216" t="s">
        <v>18</v>
      </c>
      <c r="C25" s="202">
        <v>160000000</v>
      </c>
      <c r="D25" s="203">
        <f>'PAA 2015 EN 19-11-2014'!H20</f>
        <v>90000000</v>
      </c>
      <c r="E25" s="180">
        <f>C25-D25</f>
        <v>70000000</v>
      </c>
      <c r="F25" s="204"/>
      <c r="G25" s="205">
        <v>30000000</v>
      </c>
      <c r="H25" s="206">
        <f t="shared" si="1"/>
        <v>130000000</v>
      </c>
      <c r="I25" s="156" t="s">
        <v>18</v>
      </c>
    </row>
    <row r="26" spans="1:9" s="175" customFormat="1" ht="30">
      <c r="A26" s="176">
        <v>3120203</v>
      </c>
      <c r="B26" s="217" t="s">
        <v>355</v>
      </c>
      <c r="C26" s="213">
        <v>300000000</v>
      </c>
      <c r="D26" s="214">
        <f>'PAA 2015 EN 19-11-2014'!H71+'PAA 2015 EN 19-11-2014'!H72+'PAA 2015 EN 19-11-2014'!H88</f>
        <v>88033480</v>
      </c>
      <c r="E26" s="180">
        <f>C26-D26</f>
        <v>211966520</v>
      </c>
      <c r="F26" s="210"/>
      <c r="G26" s="205">
        <v>410000000</v>
      </c>
      <c r="H26" s="206">
        <f t="shared" si="1"/>
        <v>-110000000</v>
      </c>
      <c r="I26" s="156" t="s">
        <v>355</v>
      </c>
    </row>
    <row r="27" spans="1:9" s="175" customFormat="1" ht="15">
      <c r="A27" s="207">
        <v>3120204</v>
      </c>
      <c r="B27" s="217" t="s">
        <v>19</v>
      </c>
      <c r="C27" s="213">
        <v>134000000</v>
      </c>
      <c r="D27" s="214">
        <f>'PAA 2015 EN 19-11-2014'!H47+'PAA 2015 EN 19-11-2014'!H48+'PAA 2015 EN 19-11-2014'!H49+'PAA 2015 EN 19-11-2014'!H73</f>
        <v>122500000</v>
      </c>
      <c r="E27" s="180">
        <f>C27-D27</f>
        <v>11500000</v>
      </c>
      <c r="F27" s="210"/>
      <c r="G27" s="205">
        <v>134000000</v>
      </c>
      <c r="H27" s="218">
        <f t="shared" si="1"/>
        <v>0</v>
      </c>
      <c r="I27" s="156" t="s">
        <v>19</v>
      </c>
    </row>
    <row r="28" spans="1:9" s="175" customFormat="1" ht="31.5">
      <c r="A28" s="219">
        <v>3120205</v>
      </c>
      <c r="B28" s="220" t="s">
        <v>20</v>
      </c>
      <c r="C28" s="221">
        <f aca="true" t="shared" si="5" ref="C28:H28">SUM(C29)</f>
        <v>1900000000</v>
      </c>
      <c r="D28" s="221">
        <f t="shared" si="5"/>
        <v>1137392400</v>
      </c>
      <c r="E28" s="222">
        <f t="shared" si="5"/>
        <v>762607600</v>
      </c>
      <c r="F28" s="223">
        <f t="shared" si="5"/>
        <v>0</v>
      </c>
      <c r="G28" s="224">
        <f t="shared" si="5"/>
        <v>2577000000</v>
      </c>
      <c r="H28" s="225">
        <f t="shared" si="5"/>
        <v>-677000000</v>
      </c>
      <c r="I28" s="155"/>
    </row>
    <row r="29" spans="1:9" s="175" customFormat="1" ht="17.25" customHeight="1">
      <c r="A29" s="184">
        <v>312020501</v>
      </c>
      <c r="B29" s="185" t="s">
        <v>174</v>
      </c>
      <c r="C29" s="213">
        <v>1900000000</v>
      </c>
      <c r="D29" s="214">
        <f>'PAA 2015 EN 19-11-2014'!H17+'PAA 2015 EN 19-11-2014'!H42+'PAA 2015 EN 19-11-2014'!H74+'PAA 2015 EN 19-11-2014'!H76+'PAA 2015 EN 19-11-2014'!H77+'PAA 2015 EN 19-11-2014'!H78+'PAA 2015 EN 19-11-2014'!H89</f>
        <v>1137392400</v>
      </c>
      <c r="E29" s="180">
        <f>C29-D29</f>
        <v>762607600</v>
      </c>
      <c r="F29" s="226"/>
      <c r="G29" s="227">
        <v>2577000000</v>
      </c>
      <c r="H29" s="206">
        <f t="shared" si="1"/>
        <v>-677000000</v>
      </c>
      <c r="I29" s="153" t="s">
        <v>174</v>
      </c>
    </row>
    <row r="30" spans="1:9" s="175" customFormat="1" ht="15.75">
      <c r="A30" s="219">
        <v>3120206</v>
      </c>
      <c r="B30" s="220" t="s">
        <v>21</v>
      </c>
      <c r="C30" s="221">
        <f aca="true" t="shared" si="6" ref="C30:H30">SUM(C31)</f>
        <v>324000000</v>
      </c>
      <c r="D30" s="221">
        <f t="shared" si="6"/>
        <v>290000000</v>
      </c>
      <c r="E30" s="228">
        <f t="shared" si="6"/>
        <v>34000000</v>
      </c>
      <c r="F30" s="223">
        <f t="shared" si="6"/>
        <v>0</v>
      </c>
      <c r="G30" s="224">
        <f t="shared" si="6"/>
        <v>324000000</v>
      </c>
      <c r="H30" s="229">
        <f t="shared" si="6"/>
        <v>0</v>
      </c>
      <c r="I30" s="155"/>
    </row>
    <row r="31" spans="1:9" s="175" customFormat="1" ht="15.75" customHeight="1">
      <c r="A31" s="176">
        <v>312020601</v>
      </c>
      <c r="B31" s="185" t="s">
        <v>180</v>
      </c>
      <c r="C31" s="213">
        <v>324000000</v>
      </c>
      <c r="D31" s="213">
        <f>'PAA 2015 EN 19-11-2014'!H18+'PAA 2015 EN 19-11-2014'!H19</f>
        <v>290000000</v>
      </c>
      <c r="E31" s="180">
        <f>C31-D31</f>
        <v>34000000</v>
      </c>
      <c r="F31" s="232"/>
      <c r="G31" s="227">
        <v>324000000</v>
      </c>
      <c r="H31" s="218">
        <f t="shared" si="1"/>
        <v>0</v>
      </c>
      <c r="I31" s="153" t="s">
        <v>180</v>
      </c>
    </row>
    <row r="32" spans="1:9" s="175" customFormat="1" ht="15.75">
      <c r="A32" s="219">
        <v>3120208</v>
      </c>
      <c r="B32" s="220" t="s">
        <v>22</v>
      </c>
      <c r="C32" s="231">
        <f aca="true" t="shared" si="7" ref="C32:H32">SUM(C33:C37)</f>
        <v>477500000</v>
      </c>
      <c r="D32" s="231">
        <f t="shared" si="7"/>
        <v>477500000</v>
      </c>
      <c r="E32" s="234">
        <f t="shared" si="7"/>
        <v>0</v>
      </c>
      <c r="F32" s="234">
        <f t="shared" si="7"/>
        <v>0</v>
      </c>
      <c r="G32" s="235">
        <f t="shared" si="7"/>
        <v>516740000</v>
      </c>
      <c r="H32" s="236">
        <f t="shared" si="7"/>
        <v>-39240000</v>
      </c>
      <c r="I32" s="155"/>
    </row>
    <row r="33" spans="1:9" s="175" customFormat="1" ht="16.5" customHeight="1">
      <c r="A33" s="176">
        <v>312020801</v>
      </c>
      <c r="B33" s="177" t="s">
        <v>23</v>
      </c>
      <c r="C33" s="237">
        <v>260000000</v>
      </c>
      <c r="D33" s="237">
        <v>260000000</v>
      </c>
      <c r="E33" s="181">
        <f aca="true" t="shared" si="8" ref="E33:E52">C33-D33</f>
        <v>0</v>
      </c>
      <c r="F33" s="238"/>
      <c r="G33" s="239">
        <v>260040000</v>
      </c>
      <c r="H33" s="201">
        <f t="shared" si="1"/>
        <v>-40000</v>
      </c>
      <c r="I33" s="153" t="s">
        <v>23</v>
      </c>
    </row>
    <row r="34" spans="1:9" s="175" customFormat="1" ht="16.5" customHeight="1">
      <c r="A34" s="176">
        <v>312020802</v>
      </c>
      <c r="B34" s="185" t="s">
        <v>24</v>
      </c>
      <c r="C34" s="233">
        <v>10000000</v>
      </c>
      <c r="D34" s="233">
        <v>10000000</v>
      </c>
      <c r="E34" s="181">
        <f t="shared" si="8"/>
        <v>0</v>
      </c>
      <c r="F34" s="232"/>
      <c r="G34" s="227">
        <v>49200000</v>
      </c>
      <c r="H34" s="206">
        <f t="shared" si="1"/>
        <v>-39200000</v>
      </c>
      <c r="I34" s="153" t="s">
        <v>24</v>
      </c>
    </row>
    <row r="35" spans="1:9" s="175" customFormat="1" ht="16.5" customHeight="1">
      <c r="A35" s="176">
        <v>312020803</v>
      </c>
      <c r="B35" s="185" t="s">
        <v>25</v>
      </c>
      <c r="C35" s="233">
        <v>2500000</v>
      </c>
      <c r="D35" s="233">
        <v>2500000</v>
      </c>
      <c r="E35" s="181">
        <f t="shared" si="8"/>
        <v>0</v>
      </c>
      <c r="F35" s="232"/>
      <c r="G35" s="227">
        <v>2500000</v>
      </c>
      <c r="H35" s="218">
        <f t="shared" si="1"/>
        <v>0</v>
      </c>
      <c r="I35" s="153" t="s">
        <v>25</v>
      </c>
    </row>
    <row r="36" spans="1:9" s="175" customFormat="1" ht="16.5" customHeight="1">
      <c r="A36" s="176">
        <v>312020804</v>
      </c>
      <c r="B36" s="185" t="s">
        <v>26</v>
      </c>
      <c r="C36" s="233">
        <v>204000000</v>
      </c>
      <c r="D36" s="233">
        <v>204000000</v>
      </c>
      <c r="E36" s="181">
        <f t="shared" si="8"/>
        <v>0</v>
      </c>
      <c r="F36" s="232"/>
      <c r="G36" s="227">
        <v>204000000</v>
      </c>
      <c r="H36" s="218">
        <f t="shared" si="1"/>
        <v>0</v>
      </c>
      <c r="I36" s="153" t="s">
        <v>26</v>
      </c>
    </row>
    <row r="37" spans="1:9" s="175" customFormat="1" ht="16.5" customHeight="1">
      <c r="A37" s="176">
        <v>312020805</v>
      </c>
      <c r="B37" s="208" t="s">
        <v>27</v>
      </c>
      <c r="C37" s="240">
        <v>1000000</v>
      </c>
      <c r="D37" s="240">
        <v>1000000</v>
      </c>
      <c r="E37" s="181">
        <f t="shared" si="8"/>
        <v>0</v>
      </c>
      <c r="F37" s="241"/>
      <c r="G37" s="227">
        <v>1000000</v>
      </c>
      <c r="H37" s="218">
        <f t="shared" si="1"/>
        <v>0</v>
      </c>
      <c r="I37" s="153" t="s">
        <v>27</v>
      </c>
    </row>
    <row r="38" spans="1:9" s="175" customFormat="1" ht="15.75">
      <c r="A38" s="219">
        <v>3120209</v>
      </c>
      <c r="B38" s="220" t="s">
        <v>28</v>
      </c>
      <c r="C38" s="230">
        <f aca="true" t="shared" si="9" ref="C38:H38">SUM(C39:C40)</f>
        <v>205000000</v>
      </c>
      <c r="D38" s="230">
        <f t="shared" si="9"/>
        <v>205000000</v>
      </c>
      <c r="E38" s="242">
        <f t="shared" si="9"/>
        <v>0</v>
      </c>
      <c r="F38" s="242">
        <f t="shared" si="9"/>
        <v>0</v>
      </c>
      <c r="G38" s="243">
        <f t="shared" si="9"/>
        <v>205000000</v>
      </c>
      <c r="H38" s="244">
        <f t="shared" si="9"/>
        <v>0</v>
      </c>
      <c r="I38" s="155"/>
    </row>
    <row r="39" spans="1:9" s="175" customFormat="1" ht="14.25" customHeight="1">
      <c r="A39" s="176">
        <v>312020901</v>
      </c>
      <c r="B39" s="177" t="s">
        <v>337</v>
      </c>
      <c r="C39" s="237">
        <v>155000000</v>
      </c>
      <c r="D39" s="237">
        <f>'PAA 2015 EN 19-11-2014'!H64</f>
        <v>155000000</v>
      </c>
      <c r="E39" s="181">
        <f t="shared" si="8"/>
        <v>0</v>
      </c>
      <c r="F39" s="238"/>
      <c r="G39" s="245">
        <v>155000000</v>
      </c>
      <c r="H39" s="218">
        <f t="shared" si="1"/>
        <v>0</v>
      </c>
      <c r="I39" s="153" t="s">
        <v>337</v>
      </c>
    </row>
    <row r="40" spans="1:9" s="175" customFormat="1" ht="14.25" customHeight="1">
      <c r="A40" s="176">
        <v>312020902</v>
      </c>
      <c r="B40" s="185" t="s">
        <v>331</v>
      </c>
      <c r="C40" s="233">
        <v>50000000</v>
      </c>
      <c r="D40" s="233">
        <f>'PAA 2015 EN 19-11-2014'!H63</f>
        <v>50000000</v>
      </c>
      <c r="E40" s="181">
        <f t="shared" si="8"/>
        <v>0</v>
      </c>
      <c r="F40" s="232"/>
      <c r="G40" s="227">
        <v>50000000</v>
      </c>
      <c r="H40" s="218">
        <f t="shared" si="1"/>
        <v>0</v>
      </c>
      <c r="I40" s="153" t="s">
        <v>331</v>
      </c>
    </row>
    <row r="41" spans="1:9" s="175" customFormat="1" ht="14.25" customHeight="1">
      <c r="A41" s="176">
        <v>3120210</v>
      </c>
      <c r="B41" s="185" t="s">
        <v>29</v>
      </c>
      <c r="C41" s="233">
        <v>450000000</v>
      </c>
      <c r="D41" s="233">
        <f>'PAA 2015 EN 19-11-2014'!H23+'PAA 2015 EN 19-11-2014'!H24+'PAA 2015 EN 19-11-2014'!H25+'PAA 2015 EN 19-11-2014'!H26+'PAA 2015 EN 19-11-2014'!H27+'PAA 2015 EN 19-11-2014'!H28+'PAA 2015 EN 19-11-2014'!H29+'PAA 2015 EN 19-11-2014'!H30+'PAA 2015 EN 19-11-2014'!H31+'PAA 2015 EN 19-11-2014'!H32+'PAA 2015 EN 19-11-2014'!H33+'PAA 2015 EN 19-11-2014'!H34+'PAA 2015 EN 19-11-2014'!H35+'PAA 2015 EN 19-11-2014'!H36</f>
        <v>531500000</v>
      </c>
      <c r="E41" s="310">
        <f t="shared" si="8"/>
        <v>-81500000</v>
      </c>
      <c r="F41" s="232"/>
      <c r="G41" s="227">
        <v>390000000</v>
      </c>
      <c r="H41" s="206">
        <f t="shared" si="1"/>
        <v>60000000</v>
      </c>
      <c r="I41" s="153" t="s">
        <v>29</v>
      </c>
    </row>
    <row r="42" spans="1:9" s="175" customFormat="1" ht="14.25" customHeight="1">
      <c r="A42" s="176">
        <v>3120211</v>
      </c>
      <c r="B42" s="185" t="s">
        <v>276</v>
      </c>
      <c r="C42" s="232">
        <v>0</v>
      </c>
      <c r="D42" s="233">
        <f>'PAA 2015 EN 19-11-2014'!H45</f>
        <v>25000000</v>
      </c>
      <c r="E42" s="310">
        <f t="shared" si="8"/>
        <v>-25000000</v>
      </c>
      <c r="F42" s="232"/>
      <c r="G42" s="227">
        <v>45000000</v>
      </c>
      <c r="H42" s="206">
        <f t="shared" si="1"/>
        <v>-45000000</v>
      </c>
      <c r="I42" s="153" t="s">
        <v>276</v>
      </c>
    </row>
    <row r="43" spans="1:9" s="175" customFormat="1" ht="18.75" customHeight="1" thickBot="1">
      <c r="A43" s="246">
        <v>3120212</v>
      </c>
      <c r="B43" s="247" t="s">
        <v>30</v>
      </c>
      <c r="C43" s="240">
        <v>161000000</v>
      </c>
      <c r="D43" s="240">
        <f>'PAA 2015 EN 19-11-2014'!H37+'PAA 2015 EN 19-11-2014'!H38+'PAA 2015 EN 19-11-2014'!H39+'PAA 2015 EN 19-11-2014'!H40+'PAA 2015 EN 19-11-2014'!H41</f>
        <v>112909635</v>
      </c>
      <c r="E43" s="248">
        <f t="shared" si="8"/>
        <v>48090365</v>
      </c>
      <c r="F43" s="241"/>
      <c r="G43" s="249">
        <v>107000000</v>
      </c>
      <c r="H43" s="212">
        <f t="shared" si="1"/>
        <v>54000000</v>
      </c>
      <c r="I43" s="157" t="s">
        <v>30</v>
      </c>
    </row>
    <row r="44" spans="1:9" s="175" customFormat="1" ht="35.25" customHeight="1" thickBot="1">
      <c r="A44" s="250">
        <v>3120213</v>
      </c>
      <c r="B44" s="251" t="s">
        <v>31</v>
      </c>
      <c r="C44" s="252">
        <f aca="true" t="shared" si="10" ref="C44:H44">SUM(C45)</f>
        <v>10000000</v>
      </c>
      <c r="D44" s="253">
        <f t="shared" si="10"/>
        <v>0</v>
      </c>
      <c r="E44" s="254">
        <f t="shared" si="10"/>
        <v>10000000</v>
      </c>
      <c r="F44" s="253">
        <f t="shared" si="10"/>
        <v>0</v>
      </c>
      <c r="G44" s="255">
        <f t="shared" si="10"/>
        <v>15000000</v>
      </c>
      <c r="H44" s="256">
        <f t="shared" si="10"/>
        <v>-5000000</v>
      </c>
      <c r="I44" s="158"/>
    </row>
    <row r="45" spans="1:9" s="175" customFormat="1" ht="30">
      <c r="A45" s="257">
        <v>312021399</v>
      </c>
      <c r="B45" s="258" t="s">
        <v>42</v>
      </c>
      <c r="C45" s="237">
        <v>10000000</v>
      </c>
      <c r="D45" s="238">
        <v>0</v>
      </c>
      <c r="E45" s="180">
        <f t="shared" si="8"/>
        <v>10000000</v>
      </c>
      <c r="F45" s="238"/>
      <c r="G45" s="239">
        <v>15000000</v>
      </c>
      <c r="H45" s="201">
        <f t="shared" si="1"/>
        <v>-5000000</v>
      </c>
      <c r="I45" s="159" t="s">
        <v>42</v>
      </c>
    </row>
    <row r="46" spans="1:9" s="175" customFormat="1" ht="18" customHeight="1">
      <c r="A46" s="176">
        <v>3120217</v>
      </c>
      <c r="B46" s="185" t="s">
        <v>279</v>
      </c>
      <c r="C46" s="233">
        <v>100000000</v>
      </c>
      <c r="D46" s="233">
        <f>'PAA 2015 EN 19-11-2014'!H46</f>
        <v>130000000</v>
      </c>
      <c r="E46" s="310">
        <f t="shared" si="8"/>
        <v>-30000000</v>
      </c>
      <c r="F46" s="232"/>
      <c r="G46" s="205">
        <v>202000000</v>
      </c>
      <c r="H46" s="206">
        <f t="shared" si="1"/>
        <v>-102000000</v>
      </c>
      <c r="I46" s="153" t="s">
        <v>279</v>
      </c>
    </row>
    <row r="47" spans="1:9" s="175" customFormat="1" ht="18" customHeight="1">
      <c r="A47" s="207">
        <v>3120218</v>
      </c>
      <c r="B47" s="208" t="s">
        <v>32</v>
      </c>
      <c r="C47" s="240">
        <v>0</v>
      </c>
      <c r="D47" s="259">
        <v>0</v>
      </c>
      <c r="E47" s="181">
        <f t="shared" si="8"/>
        <v>0</v>
      </c>
      <c r="F47" s="259"/>
      <c r="G47" s="211">
        <v>39000000</v>
      </c>
      <c r="H47" s="212">
        <f t="shared" si="1"/>
        <v>-39000000</v>
      </c>
      <c r="I47" s="153" t="s">
        <v>32</v>
      </c>
    </row>
    <row r="48" spans="1:9" s="175" customFormat="1" ht="17.25" customHeight="1">
      <c r="A48" s="260">
        <v>31203</v>
      </c>
      <c r="B48" s="261" t="s">
        <v>167</v>
      </c>
      <c r="C48" s="262">
        <f aca="true" t="shared" si="11" ref="C48:H48">SUM(C49)</f>
        <v>21000000</v>
      </c>
      <c r="D48" s="263">
        <f t="shared" si="11"/>
        <v>26000000</v>
      </c>
      <c r="E48" s="262">
        <f t="shared" si="11"/>
        <v>-5000000</v>
      </c>
      <c r="F48" s="264">
        <f t="shared" si="11"/>
        <v>0</v>
      </c>
      <c r="G48" s="262">
        <f t="shared" si="11"/>
        <v>15000000</v>
      </c>
      <c r="H48" s="262">
        <f t="shared" si="11"/>
        <v>6000000</v>
      </c>
      <c r="I48" s="154"/>
    </row>
    <row r="49" spans="1:9" s="175" customFormat="1" ht="49.5" customHeight="1" thickBot="1">
      <c r="A49" s="265">
        <v>3120302</v>
      </c>
      <c r="B49" s="266" t="s">
        <v>12</v>
      </c>
      <c r="C49" s="267">
        <v>21000000</v>
      </c>
      <c r="D49" s="268">
        <f>'PAA 2015 EN 19-11-2014'!H16</f>
        <v>26000000</v>
      </c>
      <c r="E49" s="310">
        <f t="shared" si="8"/>
        <v>-5000000</v>
      </c>
      <c r="F49" s="269"/>
      <c r="G49" s="200">
        <v>15000000</v>
      </c>
      <c r="H49" s="201">
        <f t="shared" si="1"/>
        <v>6000000</v>
      </c>
      <c r="I49" s="160" t="s">
        <v>12</v>
      </c>
    </row>
    <row r="50" spans="1:9" s="175" customFormat="1" ht="16.5" thickBot="1">
      <c r="A50" s="167">
        <v>33</v>
      </c>
      <c r="B50" s="168" t="s">
        <v>33</v>
      </c>
      <c r="C50" s="270">
        <f aca="true" t="shared" si="12" ref="C50:H50">SUM(C51:C52)</f>
        <v>6126000000</v>
      </c>
      <c r="D50" s="270">
        <f t="shared" si="12"/>
        <v>6126000000</v>
      </c>
      <c r="E50" s="271">
        <f t="shared" si="12"/>
        <v>0</v>
      </c>
      <c r="F50" s="271">
        <f t="shared" si="12"/>
        <v>0</v>
      </c>
      <c r="G50" s="272">
        <f t="shared" si="12"/>
        <v>8163910000</v>
      </c>
      <c r="H50" s="273">
        <f t="shared" si="12"/>
        <v>-2037910000</v>
      </c>
      <c r="I50" s="154"/>
    </row>
    <row r="51" spans="1:9" s="175" customFormat="1" ht="44.25" customHeight="1">
      <c r="A51" s="274" t="s">
        <v>34</v>
      </c>
      <c r="B51" s="177" t="s">
        <v>35</v>
      </c>
      <c r="C51" s="237">
        <v>960000000</v>
      </c>
      <c r="D51" s="275">
        <f>'PAA 2015 EN 19-11-2014'!H21+'PAA 2015 EN 19-11-2014'!H50+'PAA 2015 EN 19-11-2014'!H60</f>
        <v>960000000</v>
      </c>
      <c r="E51" s="181">
        <f t="shared" si="8"/>
        <v>0</v>
      </c>
      <c r="F51" s="276"/>
      <c r="G51" s="205">
        <v>780000000</v>
      </c>
      <c r="H51" s="206">
        <f t="shared" si="1"/>
        <v>180000000</v>
      </c>
      <c r="I51" s="161" t="s">
        <v>128</v>
      </c>
    </row>
    <row r="52" spans="1:9" s="175" customFormat="1" ht="62.25" customHeight="1" thickBot="1">
      <c r="A52" s="293" t="s">
        <v>36</v>
      </c>
      <c r="B52" s="292" t="s">
        <v>296</v>
      </c>
      <c r="C52" s="277">
        <v>5166000000</v>
      </c>
      <c r="D52" s="278">
        <f>'PAA 2015 EN 19-11-2014'!H51+'PAA 2015 EN 19-11-2014'!H52+'PAA 2015 EN 19-11-2014'!H53+'PAA 2015 EN 19-11-2014'!H54+'PAA 2015 EN 19-11-2014'!H55+'PAA 2015 EN 19-11-2014'!H56+'PAA 2015 EN 19-11-2014'!H86+'PAA 2015 EN 19-11-2014'!H87+'PAA 2015 EN 19-11-2014'!H90+'PAA 2015 EN 19-11-2014'!H91+'PAA 2015 EN 19-11-2014'!H57+'PAA 2015 EN 19-11-2014'!H58+'PAA 2015 EN 19-11-2014'!H59+'PAA 2015 EN 19-11-2014'!H92+'PAA 2015 EN 19-11-2014'!H93+'PAA 2015 EN 19-11-2014'!H94+'PAA 2015 EN 19-11-2014'!H95+'PAA 2015 EN 19-11-2014'!H96+'PAA 2015 EN 19-11-2014'!H97+'PAA 2015 EN 19-11-2014'!H98+'PAA 2015 EN 19-11-2014'!H99+'PAA 2015 EN 19-11-2014'!H100+'PAA 2015 EN 19-11-2014'!H101+'PAA 2015 EN 19-11-2014'!H102+'PAA 2015 EN 19-11-2014'!H103+'PAA 2015 EN 19-11-2014'!H104</f>
        <v>5166000000</v>
      </c>
      <c r="E52" s="279">
        <f t="shared" si="8"/>
        <v>0</v>
      </c>
      <c r="F52" s="280"/>
      <c r="G52" s="281">
        <v>7383910000</v>
      </c>
      <c r="H52" s="282">
        <f t="shared" si="1"/>
        <v>-2217910000</v>
      </c>
      <c r="I52" s="161" t="s">
        <v>128</v>
      </c>
    </row>
    <row r="53" spans="1:10" s="288" customFormat="1" ht="35.25" customHeight="1" thickBot="1">
      <c r="A53" s="283"/>
      <c r="B53" s="284" t="s">
        <v>37</v>
      </c>
      <c r="C53" s="285">
        <f aca="true" t="shared" si="13" ref="C53:H53">SUM(C13:C52)-(C50+C48+C44+C38+C32+C30+C28+C23+C17+C16+C13)</f>
        <v>12584500000</v>
      </c>
      <c r="D53" s="285">
        <f t="shared" si="13"/>
        <v>11397663391</v>
      </c>
      <c r="E53" s="285">
        <f t="shared" si="13"/>
        <v>1186836609</v>
      </c>
      <c r="F53" s="285">
        <f t="shared" si="13"/>
        <v>0</v>
      </c>
      <c r="G53" s="286">
        <f t="shared" si="13"/>
        <v>15212650000</v>
      </c>
      <c r="H53" s="285">
        <f t="shared" si="13"/>
        <v>-2628150000</v>
      </c>
      <c r="I53" s="162"/>
      <c r="J53" s="287"/>
    </row>
    <row r="54" spans="1:9" ht="11.25" customHeight="1">
      <c r="A54" s="141"/>
      <c r="B54" s="142"/>
      <c r="C54" s="143"/>
      <c r="D54" s="142"/>
      <c r="E54" s="142"/>
      <c r="F54" s="142"/>
      <c r="G54" s="142"/>
      <c r="H54" s="142"/>
      <c r="I54" s="144"/>
    </row>
    <row r="55" spans="1:11" ht="12.75">
      <c r="A55" s="296"/>
      <c r="B55" s="20"/>
      <c r="C55" s="295" t="s">
        <v>38</v>
      </c>
      <c r="D55" s="163">
        <f>D53-477500000</f>
        <v>10920163391</v>
      </c>
      <c r="E55" s="164" t="s">
        <v>126</v>
      </c>
      <c r="F55" s="164"/>
      <c r="G55" s="164"/>
      <c r="H55" s="164"/>
      <c r="I55" s="145"/>
      <c r="J55" s="21"/>
      <c r="K55" s="21"/>
    </row>
    <row r="56" spans="1:9" ht="12.75">
      <c r="A56" s="296"/>
      <c r="B56" s="20"/>
      <c r="C56" s="163" t="s">
        <v>40</v>
      </c>
      <c r="D56" s="163">
        <f>D55-D57</f>
        <v>4794163391</v>
      </c>
      <c r="E56" s="164"/>
      <c r="F56" s="164"/>
      <c r="G56" s="164"/>
      <c r="H56" s="164"/>
      <c r="I56" s="145"/>
    </row>
    <row r="57" spans="1:9" ht="13.5" thickBot="1">
      <c r="A57" s="146"/>
      <c r="B57" s="147"/>
      <c r="C57" s="165" t="s">
        <v>33</v>
      </c>
      <c r="D57" s="165">
        <f>C50</f>
        <v>6126000000</v>
      </c>
      <c r="E57" s="166"/>
      <c r="F57" s="166"/>
      <c r="G57" s="166"/>
      <c r="H57" s="166"/>
      <c r="I57" s="148"/>
    </row>
    <row r="58" spans="1:9" s="15" customFormat="1" ht="9.75" customHeight="1">
      <c r="A58" s="297"/>
      <c r="B58" s="22"/>
      <c r="C58" s="22"/>
      <c r="D58" s="23"/>
      <c r="E58" s="23"/>
      <c r="F58" s="23"/>
      <c r="G58" s="24"/>
      <c r="H58" s="24"/>
      <c r="I58" s="298"/>
    </row>
    <row r="59" spans="1:9" ht="12.75">
      <c r="A59" s="296" t="s">
        <v>41</v>
      </c>
      <c r="B59" s="15"/>
      <c r="C59" s="15"/>
      <c r="D59" s="15"/>
      <c r="E59" s="15"/>
      <c r="F59" s="15"/>
      <c r="G59" s="15"/>
      <c r="H59" s="15"/>
      <c r="I59" s="299"/>
    </row>
    <row r="60" spans="1:9" ht="12.75">
      <c r="A60" s="300" t="s">
        <v>124</v>
      </c>
      <c r="B60" s="15"/>
      <c r="C60" s="15"/>
      <c r="D60" s="15"/>
      <c r="E60" s="15"/>
      <c r="F60" s="15"/>
      <c r="G60" s="15"/>
      <c r="H60" s="15"/>
      <c r="I60" s="299"/>
    </row>
    <row r="61" spans="1:9" ht="12.75">
      <c r="A61" s="296" t="s">
        <v>403</v>
      </c>
      <c r="B61" s="15"/>
      <c r="C61" s="15"/>
      <c r="D61" s="15"/>
      <c r="E61" s="15"/>
      <c r="F61" s="15"/>
      <c r="G61" s="15"/>
      <c r="H61" s="15"/>
      <c r="I61" s="299"/>
    </row>
    <row r="62" spans="1:9" ht="12.75" customHeight="1">
      <c r="A62" s="296" t="s">
        <v>404</v>
      </c>
      <c r="B62" s="15"/>
      <c r="C62" s="15"/>
      <c r="D62" s="15"/>
      <c r="E62" s="15"/>
      <c r="F62" s="15"/>
      <c r="G62" s="15"/>
      <c r="H62" s="15"/>
      <c r="I62" s="299"/>
    </row>
    <row r="63" spans="1:9" ht="12.75">
      <c r="A63" s="296"/>
      <c r="B63" s="15"/>
      <c r="C63" s="15"/>
      <c r="D63" s="15"/>
      <c r="E63" s="15"/>
      <c r="F63" s="15"/>
      <c r="G63" s="15"/>
      <c r="H63" s="15"/>
      <c r="I63" s="299"/>
    </row>
    <row r="64" spans="1:9" ht="12.75" customHeight="1">
      <c r="A64" s="296"/>
      <c r="B64" s="15"/>
      <c r="C64" s="15"/>
      <c r="D64" s="15"/>
      <c r="E64" s="15"/>
      <c r="F64" s="15"/>
      <c r="G64" s="15"/>
      <c r="H64" s="15"/>
      <c r="I64" s="299"/>
    </row>
    <row r="65" spans="1:9" ht="12.75">
      <c r="A65" s="296"/>
      <c r="B65" s="368" t="s">
        <v>405</v>
      </c>
      <c r="C65" s="15"/>
      <c r="D65" s="15"/>
      <c r="E65" s="15"/>
      <c r="F65" s="15"/>
      <c r="G65" s="15"/>
      <c r="H65" s="15"/>
      <c r="I65" s="299"/>
    </row>
    <row r="66" spans="1:9" ht="12.75" customHeight="1">
      <c r="A66" s="296"/>
      <c r="B66" s="301" t="s">
        <v>136</v>
      </c>
      <c r="C66" s="15"/>
      <c r="D66" s="12" t="s">
        <v>135</v>
      </c>
      <c r="E66" s="12"/>
      <c r="F66" s="15"/>
      <c r="G66" s="15"/>
      <c r="H66" s="15"/>
      <c r="I66" s="299"/>
    </row>
    <row r="67" spans="1:9" ht="12.75" customHeight="1">
      <c r="A67" s="296"/>
      <c r="B67" s="301"/>
      <c r="C67" s="15"/>
      <c r="D67" s="15"/>
      <c r="E67" s="15"/>
      <c r="F67" s="15"/>
      <c r="G67" s="15"/>
      <c r="H67" s="15"/>
      <c r="I67" s="299"/>
    </row>
    <row r="68" spans="1:9" ht="12.75" customHeight="1">
      <c r="A68" s="296"/>
      <c r="B68" s="301"/>
      <c r="C68" s="15"/>
      <c r="D68" s="15"/>
      <c r="E68" s="15"/>
      <c r="F68" s="15"/>
      <c r="G68" s="15"/>
      <c r="H68" s="15"/>
      <c r="I68" s="299"/>
    </row>
    <row r="69" spans="1:9" ht="12.75">
      <c r="A69" s="291" t="s">
        <v>125</v>
      </c>
      <c r="B69" s="15"/>
      <c r="C69" s="15"/>
      <c r="D69" s="15"/>
      <c r="E69" s="15"/>
      <c r="F69" s="15"/>
      <c r="G69" s="15"/>
      <c r="H69" s="15"/>
      <c r="I69" s="299"/>
    </row>
    <row r="70" spans="1:9" ht="13.5" thickBot="1">
      <c r="A70" s="302" t="s">
        <v>39</v>
      </c>
      <c r="B70" s="151"/>
      <c r="C70" s="151"/>
      <c r="D70" s="151"/>
      <c r="E70" s="151"/>
      <c r="F70" s="151"/>
      <c r="G70" s="151"/>
      <c r="H70" s="151"/>
      <c r="I70" s="303"/>
    </row>
    <row r="75" spans="7:8" ht="12.75">
      <c r="G75" s="139"/>
      <c r="H75" s="21"/>
    </row>
  </sheetData>
  <sheetProtection/>
  <mergeCells count="8">
    <mergeCell ref="A8:I8"/>
    <mergeCell ref="A9:I9"/>
    <mergeCell ref="H2:I2"/>
    <mergeCell ref="B3:D3"/>
    <mergeCell ref="H3:I3"/>
    <mergeCell ref="H4:I4"/>
    <mergeCell ref="H5:I5"/>
    <mergeCell ref="A7:I7"/>
  </mergeCells>
  <printOptions/>
  <pageMargins left="0.984251968503937" right="0.15748031496062992" top="1.3385826771653544" bottom="0.31496062992125984" header="0.15748031496062992" footer="0"/>
  <pageSetup horizontalDpi="600" verticalDpi="600" orientation="portrait" scale="55" r:id="rId2"/>
  <drawing r:id="rId1"/>
</worksheet>
</file>

<file path=xl/worksheets/sheet2.xml><?xml version="1.0" encoding="utf-8"?>
<worksheet xmlns="http://schemas.openxmlformats.org/spreadsheetml/2006/main" xmlns:r="http://schemas.openxmlformats.org/officeDocument/2006/relationships">
  <dimension ref="A1:ID115"/>
  <sheetViews>
    <sheetView showGridLines="0" tabSelected="1" view="pageBreakPreview" zoomScale="95" zoomScaleNormal="85" zoomScaleSheetLayoutView="95" zoomScalePageLayoutView="0" workbookViewId="0" topLeftCell="A1">
      <pane xSplit="2" ySplit="11" topLeftCell="C102" activePane="bottomRight" state="frozen"/>
      <selection pane="topLeft" activeCell="A1" sqref="A1"/>
      <selection pane="topRight" activeCell="C1" sqref="C1"/>
      <selection pane="bottomLeft" activeCell="A12" sqref="A12"/>
      <selection pane="bottomRight" activeCell="A11" sqref="A11:IV11"/>
    </sheetView>
  </sheetViews>
  <sheetFormatPr defaultColWidth="11.421875" defaultRowHeight="12.75"/>
  <cols>
    <col min="1" max="1" width="9.140625" style="0" customWidth="1"/>
    <col min="2" max="2" width="16.7109375" style="33" customWidth="1"/>
    <col min="3" max="3" width="18.00390625" style="0" customWidth="1"/>
    <col min="4" max="4" width="16.421875" style="31" customWidth="1"/>
    <col min="5" max="5" width="17.421875" style="42" customWidth="1"/>
    <col min="6" max="6" width="17.57421875" style="40" customWidth="1"/>
    <col min="7" max="7" width="16.140625" style="28" customWidth="1"/>
    <col min="8" max="8" width="21.421875" style="34" customWidth="1"/>
    <col min="9" max="9" width="11.421875" style="10" customWidth="1"/>
    <col min="10" max="10" width="18.57421875" style="30" customWidth="1"/>
    <col min="11" max="11" width="16.7109375" style="30" customWidth="1"/>
    <col min="12" max="12" width="15.421875" style="30" customWidth="1"/>
    <col min="13" max="13" width="15.421875" style="0" customWidth="1"/>
    <col min="14" max="14" width="31.140625" style="37" customWidth="1"/>
    <col min="15" max="15" width="30.28125" style="37" customWidth="1"/>
    <col min="16" max="16" width="12.57421875" style="0" customWidth="1"/>
  </cols>
  <sheetData>
    <row r="1" spans="1:15" ht="25.5" customHeight="1">
      <c r="A1" s="406"/>
      <c r="B1" s="407"/>
      <c r="C1" s="313"/>
      <c r="D1" s="142"/>
      <c r="E1" s="314"/>
      <c r="F1" s="314"/>
      <c r="G1" s="315"/>
      <c r="H1" s="315"/>
      <c r="I1" s="142"/>
      <c r="J1" s="316"/>
      <c r="K1" s="142"/>
      <c r="L1" s="142"/>
      <c r="M1" s="142"/>
      <c r="N1" s="142"/>
      <c r="O1" s="383" t="s">
        <v>1</v>
      </c>
    </row>
    <row r="2" spans="1:15" ht="18" customHeight="1">
      <c r="A2" s="408"/>
      <c r="B2" s="409"/>
      <c r="C2" s="403"/>
      <c r="D2" s="404"/>
      <c r="E2" s="404"/>
      <c r="F2" s="404"/>
      <c r="G2" s="404"/>
      <c r="H2" s="404"/>
      <c r="I2" s="404"/>
      <c r="J2" s="405"/>
      <c r="K2" s="15"/>
      <c r="L2" s="15"/>
      <c r="M2" s="15"/>
      <c r="N2" s="16"/>
      <c r="O2" s="384" t="s">
        <v>3</v>
      </c>
    </row>
    <row r="3" spans="1:15" ht="25.5" customHeight="1">
      <c r="A3" s="408"/>
      <c r="B3" s="409"/>
      <c r="C3" s="403" t="s">
        <v>2</v>
      </c>
      <c r="D3" s="404"/>
      <c r="E3" s="404"/>
      <c r="F3" s="404"/>
      <c r="G3" s="404"/>
      <c r="H3" s="404"/>
      <c r="I3" s="404"/>
      <c r="J3" s="405"/>
      <c r="K3" s="15"/>
      <c r="L3" s="15"/>
      <c r="M3" s="15"/>
      <c r="N3" s="16"/>
      <c r="O3" s="384" t="s">
        <v>402</v>
      </c>
    </row>
    <row r="4" spans="1:15" ht="25.5" customHeight="1">
      <c r="A4" s="408"/>
      <c r="B4" s="409"/>
      <c r="C4" s="14"/>
      <c r="D4" s="15"/>
      <c r="E4" s="311"/>
      <c r="F4" s="311"/>
      <c r="G4" s="312"/>
      <c r="H4" s="312"/>
      <c r="I4" s="15"/>
      <c r="J4" s="16"/>
      <c r="K4" s="15"/>
      <c r="L4" s="15"/>
      <c r="M4" s="15"/>
      <c r="N4" s="16"/>
      <c r="O4" s="385" t="s">
        <v>406</v>
      </c>
    </row>
    <row r="5" spans="1:15" ht="15" customHeight="1" thickBot="1">
      <c r="A5" s="408"/>
      <c r="B5" s="409"/>
      <c r="C5" s="14"/>
      <c r="D5" s="15"/>
      <c r="E5" s="311"/>
      <c r="F5" s="311"/>
      <c r="G5" s="312"/>
      <c r="H5" s="312"/>
      <c r="I5" s="15"/>
      <c r="J5" s="16"/>
      <c r="K5" s="15"/>
      <c r="L5" s="15"/>
      <c r="M5" s="15"/>
      <c r="N5" s="401"/>
      <c r="O5" s="402"/>
    </row>
    <row r="6" spans="1:15" ht="12.75">
      <c r="A6" s="398" t="s">
        <v>396</v>
      </c>
      <c r="B6" s="399"/>
      <c r="C6" s="399"/>
      <c r="D6" s="399"/>
      <c r="E6" s="399"/>
      <c r="F6" s="399"/>
      <c r="G6" s="399"/>
      <c r="H6" s="399"/>
      <c r="I6" s="399"/>
      <c r="J6" s="399"/>
      <c r="K6" s="399"/>
      <c r="L6" s="399"/>
      <c r="M6" s="399"/>
      <c r="N6" s="399"/>
      <c r="O6" s="400"/>
    </row>
    <row r="7" spans="1:15" ht="16.5" customHeight="1">
      <c r="A7" s="410" t="s">
        <v>129</v>
      </c>
      <c r="B7" s="411"/>
      <c r="C7" s="411"/>
      <c r="D7" s="411"/>
      <c r="E7" s="411"/>
      <c r="F7" s="411"/>
      <c r="G7" s="411"/>
      <c r="H7" s="412"/>
      <c r="I7" s="411"/>
      <c r="J7" s="413"/>
      <c r="K7" s="413"/>
      <c r="L7" s="413"/>
      <c r="M7" s="411"/>
      <c r="N7" s="411"/>
      <c r="O7" s="414"/>
    </row>
    <row r="8" spans="1:238" ht="15">
      <c r="A8" s="415" t="s">
        <v>398</v>
      </c>
      <c r="B8" s="394"/>
      <c r="C8" s="394"/>
      <c r="D8" s="394"/>
      <c r="E8" s="394"/>
      <c r="F8" s="394"/>
      <c r="G8" s="394"/>
      <c r="H8" s="395"/>
      <c r="I8" s="394"/>
      <c r="J8" s="396"/>
      <c r="K8" s="396"/>
      <c r="L8" s="396"/>
      <c r="M8" s="394"/>
      <c r="N8" s="394"/>
      <c r="O8" s="397"/>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row>
    <row r="9" spans="1:238" ht="15">
      <c r="A9" s="393" t="s">
        <v>148</v>
      </c>
      <c r="B9" s="394"/>
      <c r="C9" s="394"/>
      <c r="D9" s="394"/>
      <c r="E9" s="394"/>
      <c r="F9" s="394"/>
      <c r="G9" s="394"/>
      <c r="H9" s="395"/>
      <c r="I9" s="394"/>
      <c r="J9" s="396"/>
      <c r="K9" s="396"/>
      <c r="L9" s="396"/>
      <c r="M9" s="394"/>
      <c r="N9" s="394"/>
      <c r="O9" s="397"/>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row>
    <row r="10" spans="1:238" ht="11.25" customHeight="1" thickBot="1">
      <c r="A10" s="338"/>
      <c r="B10" s="339"/>
      <c r="C10" s="129"/>
      <c r="D10" s="340"/>
      <c r="E10" s="341"/>
      <c r="F10" s="342"/>
      <c r="G10" s="343"/>
      <c r="H10" s="344"/>
      <c r="I10" s="345"/>
      <c r="J10" s="130"/>
      <c r="K10" s="130"/>
      <c r="L10" s="130"/>
      <c r="M10" s="129"/>
      <c r="N10" s="346"/>
      <c r="O10" s="347"/>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row>
    <row r="11" spans="1:238" ht="64.5" customHeight="1">
      <c r="A11" s="348" t="s">
        <v>133</v>
      </c>
      <c r="B11" s="349" t="s">
        <v>186</v>
      </c>
      <c r="C11" s="349" t="s">
        <v>140</v>
      </c>
      <c r="D11" s="349" t="s">
        <v>144</v>
      </c>
      <c r="E11" s="349" t="s">
        <v>141</v>
      </c>
      <c r="F11" s="350" t="s">
        <v>147</v>
      </c>
      <c r="G11" s="350" t="s">
        <v>137</v>
      </c>
      <c r="H11" s="351" t="s">
        <v>149</v>
      </c>
      <c r="I11" s="352" t="s">
        <v>138</v>
      </c>
      <c r="J11" s="353" t="s">
        <v>142</v>
      </c>
      <c r="K11" s="353" t="s">
        <v>145</v>
      </c>
      <c r="L11" s="353" t="s">
        <v>146</v>
      </c>
      <c r="M11" s="353" t="s">
        <v>150</v>
      </c>
      <c r="N11" s="354" t="s">
        <v>139</v>
      </c>
      <c r="O11" s="355" t="s">
        <v>143</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row>
    <row r="12" spans="1:238" s="56" customFormat="1" ht="140.25" customHeight="1">
      <c r="A12" s="317">
        <v>1</v>
      </c>
      <c r="B12" s="48" t="s">
        <v>272</v>
      </c>
      <c r="C12" s="49" t="s">
        <v>152</v>
      </c>
      <c r="D12" s="43" t="s">
        <v>153</v>
      </c>
      <c r="E12" s="50" t="s">
        <v>154</v>
      </c>
      <c r="F12" s="68" t="s">
        <v>197</v>
      </c>
      <c r="G12" s="43" t="s">
        <v>155</v>
      </c>
      <c r="H12" s="51">
        <v>150000000</v>
      </c>
      <c r="I12" s="52">
        <v>180</v>
      </c>
      <c r="J12" s="53">
        <v>42157</v>
      </c>
      <c r="K12" s="53">
        <v>42163</v>
      </c>
      <c r="L12" s="53">
        <v>42368</v>
      </c>
      <c r="M12" s="54" t="s">
        <v>338</v>
      </c>
      <c r="N12" s="43" t="s">
        <v>390</v>
      </c>
      <c r="O12" s="318" t="s">
        <v>156</v>
      </c>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row>
    <row r="13" spans="1:238" s="56" customFormat="1" ht="93.75" customHeight="1">
      <c r="A13" s="317">
        <f aca="true" t="shared" si="0" ref="A13:A79">A12+1</f>
        <v>2</v>
      </c>
      <c r="B13" s="48" t="s">
        <v>272</v>
      </c>
      <c r="C13" s="49" t="s">
        <v>152</v>
      </c>
      <c r="D13" s="43" t="s">
        <v>153</v>
      </c>
      <c r="E13" s="57" t="s">
        <v>157</v>
      </c>
      <c r="F13" s="68" t="s">
        <v>197</v>
      </c>
      <c r="G13" s="43" t="s">
        <v>155</v>
      </c>
      <c r="H13" s="58">
        <v>200000000</v>
      </c>
      <c r="I13" s="59">
        <v>230</v>
      </c>
      <c r="J13" s="53">
        <v>42157</v>
      </c>
      <c r="K13" s="53">
        <v>42163</v>
      </c>
      <c r="L13" s="53">
        <v>42368</v>
      </c>
      <c r="M13" s="36" t="s">
        <v>339</v>
      </c>
      <c r="N13" s="43" t="s">
        <v>158</v>
      </c>
      <c r="O13" s="319" t="s">
        <v>159</v>
      </c>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row>
    <row r="14" spans="1:238" s="56" customFormat="1" ht="73.5" customHeight="1">
      <c r="A14" s="317">
        <f t="shared" si="0"/>
        <v>3</v>
      </c>
      <c r="B14" s="48" t="s">
        <v>272</v>
      </c>
      <c r="C14" s="49" t="s">
        <v>152</v>
      </c>
      <c r="D14" s="43" t="s">
        <v>153</v>
      </c>
      <c r="E14" s="50" t="s">
        <v>154</v>
      </c>
      <c r="F14" s="68" t="s">
        <v>197</v>
      </c>
      <c r="G14" s="60" t="s">
        <v>160</v>
      </c>
      <c r="H14" s="58">
        <v>50000000</v>
      </c>
      <c r="I14" s="59">
        <v>120</v>
      </c>
      <c r="J14" s="61">
        <v>42126</v>
      </c>
      <c r="K14" s="61">
        <v>42126</v>
      </c>
      <c r="L14" s="61">
        <v>42254</v>
      </c>
      <c r="M14" s="54" t="s">
        <v>114</v>
      </c>
      <c r="N14" s="43" t="s">
        <v>389</v>
      </c>
      <c r="O14" s="321" t="s">
        <v>161</v>
      </c>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row>
    <row r="15" spans="1:238" s="56" customFormat="1" ht="165.75">
      <c r="A15" s="317">
        <f t="shared" si="0"/>
        <v>4</v>
      </c>
      <c r="B15" s="48" t="s">
        <v>272</v>
      </c>
      <c r="C15" s="49" t="s">
        <v>152</v>
      </c>
      <c r="D15" s="43" t="s">
        <v>153</v>
      </c>
      <c r="E15" s="50" t="s">
        <v>154</v>
      </c>
      <c r="F15" s="62" t="s">
        <v>162</v>
      </c>
      <c r="G15" s="60" t="s">
        <v>163</v>
      </c>
      <c r="H15" s="58">
        <v>29000000</v>
      </c>
      <c r="I15" s="59">
        <v>60</v>
      </c>
      <c r="J15" s="63">
        <v>42248</v>
      </c>
      <c r="K15" s="63">
        <v>42253</v>
      </c>
      <c r="L15" s="63">
        <v>42618</v>
      </c>
      <c r="M15" s="54" t="s">
        <v>340</v>
      </c>
      <c r="N15" s="64" t="s">
        <v>391</v>
      </c>
      <c r="O15" s="328" t="s">
        <v>164</v>
      </c>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row>
    <row r="16" spans="1:238" s="56" customFormat="1" ht="63.75">
      <c r="A16" s="317">
        <f t="shared" si="0"/>
        <v>5</v>
      </c>
      <c r="B16" s="48" t="s">
        <v>272</v>
      </c>
      <c r="C16" s="49" t="s">
        <v>166</v>
      </c>
      <c r="D16" s="65" t="s">
        <v>167</v>
      </c>
      <c r="E16" s="50" t="s">
        <v>168</v>
      </c>
      <c r="F16" s="50" t="s">
        <v>169</v>
      </c>
      <c r="G16" s="65" t="s">
        <v>170</v>
      </c>
      <c r="H16" s="58">
        <v>26000000</v>
      </c>
      <c r="I16" s="59">
        <v>30</v>
      </c>
      <c r="J16" s="333">
        <v>42005</v>
      </c>
      <c r="K16" s="333">
        <v>42005</v>
      </c>
      <c r="L16" s="66">
        <v>42034</v>
      </c>
      <c r="M16" s="137" t="s">
        <v>120</v>
      </c>
      <c r="N16" s="43" t="s">
        <v>171</v>
      </c>
      <c r="O16" s="321" t="s">
        <v>395</v>
      </c>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row>
    <row r="17" spans="1:238" s="56" customFormat="1" ht="38.25">
      <c r="A17" s="317">
        <f t="shared" si="0"/>
        <v>6</v>
      </c>
      <c r="B17" s="48" t="s">
        <v>272</v>
      </c>
      <c r="C17" s="49" t="s">
        <v>172</v>
      </c>
      <c r="D17" s="65" t="s">
        <v>173</v>
      </c>
      <c r="E17" s="50" t="s">
        <v>174</v>
      </c>
      <c r="F17" s="62" t="s">
        <v>162</v>
      </c>
      <c r="G17" s="65" t="s">
        <v>160</v>
      </c>
      <c r="H17" s="58">
        <v>26000000</v>
      </c>
      <c r="I17" s="59">
        <v>120</v>
      </c>
      <c r="J17" s="61">
        <v>42126</v>
      </c>
      <c r="K17" s="61">
        <v>42126</v>
      </c>
      <c r="L17" s="61">
        <v>42254</v>
      </c>
      <c r="M17" s="100" t="s">
        <v>115</v>
      </c>
      <c r="N17" s="43" t="s">
        <v>175</v>
      </c>
      <c r="O17" s="321" t="s">
        <v>176</v>
      </c>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row>
    <row r="18" spans="1:238" s="56" customFormat="1" ht="140.25">
      <c r="A18" s="317">
        <f t="shared" si="0"/>
        <v>7</v>
      </c>
      <c r="B18" s="48" t="s">
        <v>272</v>
      </c>
      <c r="C18" s="49" t="s">
        <v>172</v>
      </c>
      <c r="D18" s="65" t="s">
        <v>173</v>
      </c>
      <c r="E18" s="50" t="s">
        <v>180</v>
      </c>
      <c r="F18" s="57" t="s">
        <v>181</v>
      </c>
      <c r="G18" s="65" t="s">
        <v>118</v>
      </c>
      <c r="H18" s="58">
        <v>290000000</v>
      </c>
      <c r="I18" s="59">
        <v>365</v>
      </c>
      <c r="J18" s="61">
        <v>42186</v>
      </c>
      <c r="K18" s="61">
        <v>42193</v>
      </c>
      <c r="L18" s="61">
        <v>42551</v>
      </c>
      <c r="M18" s="54" t="s">
        <v>342</v>
      </c>
      <c r="N18" s="43" t="s">
        <v>182</v>
      </c>
      <c r="O18" s="320" t="s">
        <v>183</v>
      </c>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row>
    <row r="19" spans="1:238" s="56" customFormat="1" ht="216.75">
      <c r="A19" s="317">
        <f t="shared" si="0"/>
        <v>8</v>
      </c>
      <c r="B19" s="48" t="s">
        <v>272</v>
      </c>
      <c r="C19" s="49" t="s">
        <v>172</v>
      </c>
      <c r="D19" s="65" t="s">
        <v>173</v>
      </c>
      <c r="E19" s="50" t="s">
        <v>180</v>
      </c>
      <c r="F19" s="62" t="s">
        <v>162</v>
      </c>
      <c r="G19" s="60" t="s">
        <v>160</v>
      </c>
      <c r="H19" s="334">
        <v>0</v>
      </c>
      <c r="I19" s="335">
        <v>270</v>
      </c>
      <c r="J19" s="61">
        <v>42095</v>
      </c>
      <c r="K19" s="61">
        <v>42095</v>
      </c>
      <c r="L19" s="61">
        <v>42365</v>
      </c>
      <c r="M19" s="54" t="s">
        <v>341</v>
      </c>
      <c r="N19" s="43" t="s">
        <v>184</v>
      </c>
      <c r="O19" s="321" t="s">
        <v>185</v>
      </c>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row>
    <row r="20" spans="1:238" s="56" customFormat="1" ht="186" customHeight="1">
      <c r="A20" s="317">
        <f t="shared" si="0"/>
        <v>9</v>
      </c>
      <c r="B20" s="65" t="s">
        <v>189</v>
      </c>
      <c r="C20" s="69" t="s">
        <v>172</v>
      </c>
      <c r="D20" s="70" t="s">
        <v>47</v>
      </c>
      <c r="E20" s="71" t="s">
        <v>187</v>
      </c>
      <c r="F20" s="57" t="s">
        <v>181</v>
      </c>
      <c r="G20" s="43" t="s">
        <v>155</v>
      </c>
      <c r="H20" s="73">
        <v>90000000</v>
      </c>
      <c r="I20" s="45">
        <v>330</v>
      </c>
      <c r="J20" s="53">
        <v>42025</v>
      </c>
      <c r="K20" s="53">
        <v>42030</v>
      </c>
      <c r="L20" s="53">
        <v>42303</v>
      </c>
      <c r="M20" s="36" t="s">
        <v>188</v>
      </c>
      <c r="N20" s="72" t="s">
        <v>112</v>
      </c>
      <c r="O20" s="322" t="s">
        <v>111</v>
      </c>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row>
    <row r="21" spans="1:238" s="56" customFormat="1" ht="178.5">
      <c r="A21" s="317">
        <f t="shared" si="0"/>
        <v>10</v>
      </c>
      <c r="B21" s="65" t="s">
        <v>189</v>
      </c>
      <c r="C21" s="74" t="s">
        <v>190</v>
      </c>
      <c r="D21" s="72" t="s">
        <v>191</v>
      </c>
      <c r="E21" s="75" t="s">
        <v>192</v>
      </c>
      <c r="F21" s="68" t="s">
        <v>162</v>
      </c>
      <c r="G21" s="60" t="s">
        <v>160</v>
      </c>
      <c r="H21" s="58">
        <v>80000000</v>
      </c>
      <c r="I21" s="59">
        <v>365</v>
      </c>
      <c r="J21" s="53">
        <v>42050</v>
      </c>
      <c r="K21" s="77">
        <v>42055</v>
      </c>
      <c r="L21" s="77">
        <v>42419</v>
      </c>
      <c r="M21" s="68" t="s">
        <v>193</v>
      </c>
      <c r="N21" s="72" t="s">
        <v>110</v>
      </c>
      <c r="O21" s="323" t="s">
        <v>194</v>
      </c>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row>
    <row r="22" spans="1:238" s="86" customFormat="1" ht="127.5">
      <c r="A22" s="317">
        <f t="shared" si="0"/>
        <v>11</v>
      </c>
      <c r="B22" s="65" t="s">
        <v>243</v>
      </c>
      <c r="C22" s="8">
        <v>31201</v>
      </c>
      <c r="D22" s="79" t="s">
        <v>195</v>
      </c>
      <c r="E22" s="62" t="s">
        <v>196</v>
      </c>
      <c r="F22" s="68" t="s">
        <v>197</v>
      </c>
      <c r="G22" s="43" t="s">
        <v>155</v>
      </c>
      <c r="H22" s="80">
        <v>104000000</v>
      </c>
      <c r="I22" s="81">
        <v>240</v>
      </c>
      <c r="J22" s="82">
        <v>42116</v>
      </c>
      <c r="K22" s="82">
        <v>42122</v>
      </c>
      <c r="L22" s="82">
        <v>42358</v>
      </c>
      <c r="M22" s="83" t="s">
        <v>198</v>
      </c>
      <c r="N22" s="84" t="s">
        <v>199</v>
      </c>
      <c r="O22" s="324" t="s">
        <v>200</v>
      </c>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c r="HI22" s="85"/>
      <c r="HJ22" s="85"/>
      <c r="HK22" s="85"/>
      <c r="HL22" s="85"/>
      <c r="HM22" s="85"/>
      <c r="HN22" s="85"/>
      <c r="HO22" s="85"/>
      <c r="HP22" s="85"/>
      <c r="HQ22" s="85"/>
      <c r="HR22" s="85"/>
      <c r="HS22" s="85"/>
      <c r="HT22" s="85"/>
      <c r="HU22" s="85"/>
      <c r="HV22" s="85"/>
      <c r="HW22" s="85"/>
      <c r="HX22" s="85"/>
      <c r="HY22" s="85"/>
      <c r="HZ22" s="85"/>
      <c r="IA22" s="85"/>
      <c r="IB22" s="85"/>
      <c r="IC22" s="85"/>
      <c r="ID22" s="85"/>
    </row>
    <row r="23" spans="1:238" s="56" customFormat="1" ht="344.25">
      <c r="A23" s="317">
        <f t="shared" si="0"/>
        <v>12</v>
      </c>
      <c r="B23" s="65" t="s">
        <v>243</v>
      </c>
      <c r="C23" s="8">
        <v>31202</v>
      </c>
      <c r="D23" s="79" t="s">
        <v>201</v>
      </c>
      <c r="E23" s="62" t="s">
        <v>202</v>
      </c>
      <c r="F23" s="62" t="s">
        <v>203</v>
      </c>
      <c r="G23" s="60" t="s">
        <v>160</v>
      </c>
      <c r="H23" s="80">
        <v>17000000</v>
      </c>
      <c r="I23" s="81">
        <v>30</v>
      </c>
      <c r="J23" s="82">
        <v>42107</v>
      </c>
      <c r="K23" s="82">
        <v>42121</v>
      </c>
      <c r="L23" s="82">
        <v>42150</v>
      </c>
      <c r="M23" s="83" t="s">
        <v>204</v>
      </c>
      <c r="N23" s="87" t="s">
        <v>205</v>
      </c>
      <c r="O23" s="321" t="s">
        <v>206</v>
      </c>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row>
    <row r="24" spans="1:238" s="56" customFormat="1" ht="102">
      <c r="A24" s="317">
        <f t="shared" si="0"/>
        <v>13</v>
      </c>
      <c r="B24" s="65" t="s">
        <v>243</v>
      </c>
      <c r="C24" s="8">
        <v>31202</v>
      </c>
      <c r="D24" s="79" t="s">
        <v>201</v>
      </c>
      <c r="E24" s="62" t="s">
        <v>202</v>
      </c>
      <c r="F24" s="62" t="s">
        <v>203</v>
      </c>
      <c r="G24" s="60" t="s">
        <v>160</v>
      </c>
      <c r="H24" s="80">
        <v>35000000</v>
      </c>
      <c r="I24" s="81">
        <v>180</v>
      </c>
      <c r="J24" s="82">
        <v>42123</v>
      </c>
      <c r="K24" s="82">
        <v>42126</v>
      </c>
      <c r="L24" s="82">
        <v>42309</v>
      </c>
      <c r="M24" s="62" t="s">
        <v>207</v>
      </c>
      <c r="N24" s="43" t="s">
        <v>208</v>
      </c>
      <c r="O24" s="321" t="s">
        <v>209</v>
      </c>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row>
    <row r="25" spans="1:238" s="56" customFormat="1" ht="127.5">
      <c r="A25" s="317">
        <f t="shared" si="0"/>
        <v>14</v>
      </c>
      <c r="B25" s="65" t="s">
        <v>243</v>
      </c>
      <c r="C25" s="8">
        <v>31202</v>
      </c>
      <c r="D25" s="79" t="s">
        <v>201</v>
      </c>
      <c r="E25" s="62" t="s">
        <v>202</v>
      </c>
      <c r="F25" s="57" t="s">
        <v>181</v>
      </c>
      <c r="G25" s="60" t="s">
        <v>160</v>
      </c>
      <c r="H25" s="80">
        <v>70000000</v>
      </c>
      <c r="I25" s="81">
        <v>210</v>
      </c>
      <c r="J25" s="82">
        <v>42139</v>
      </c>
      <c r="K25" s="82">
        <v>42149</v>
      </c>
      <c r="L25" s="82">
        <v>42362</v>
      </c>
      <c r="M25" s="83" t="s">
        <v>210</v>
      </c>
      <c r="N25" s="43" t="s">
        <v>211</v>
      </c>
      <c r="O25" s="321" t="s">
        <v>212</v>
      </c>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row>
    <row r="26" spans="1:238" s="56" customFormat="1" ht="114.75">
      <c r="A26" s="317">
        <f t="shared" si="0"/>
        <v>15</v>
      </c>
      <c r="B26" s="65" t="s">
        <v>243</v>
      </c>
      <c r="C26" s="8">
        <v>31202</v>
      </c>
      <c r="D26" s="79" t="s">
        <v>201</v>
      </c>
      <c r="E26" s="62" t="s">
        <v>202</v>
      </c>
      <c r="F26" s="57" t="s">
        <v>181</v>
      </c>
      <c r="G26" s="60" t="s">
        <v>160</v>
      </c>
      <c r="H26" s="58">
        <v>70000000</v>
      </c>
      <c r="I26" s="59">
        <v>270</v>
      </c>
      <c r="J26" s="82">
        <v>42065</v>
      </c>
      <c r="K26" s="82">
        <v>42067</v>
      </c>
      <c r="L26" s="82">
        <v>42341</v>
      </c>
      <c r="M26" s="83" t="s">
        <v>213</v>
      </c>
      <c r="N26" s="43" t="s">
        <v>214</v>
      </c>
      <c r="O26" s="321" t="s">
        <v>215</v>
      </c>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row>
    <row r="27" spans="1:238" s="56" customFormat="1" ht="89.25">
      <c r="A27" s="317">
        <f t="shared" si="0"/>
        <v>16</v>
      </c>
      <c r="B27" s="65" t="s">
        <v>243</v>
      </c>
      <c r="C27" s="8">
        <v>31202</v>
      </c>
      <c r="D27" s="79" t="s">
        <v>201</v>
      </c>
      <c r="E27" s="62" t="s">
        <v>202</v>
      </c>
      <c r="F27" s="50" t="s">
        <v>203</v>
      </c>
      <c r="G27" s="60" t="s">
        <v>160</v>
      </c>
      <c r="H27" s="58">
        <v>9000000</v>
      </c>
      <c r="I27" s="59">
        <v>180</v>
      </c>
      <c r="J27" s="82">
        <v>42170</v>
      </c>
      <c r="K27" s="82">
        <v>42181</v>
      </c>
      <c r="L27" s="82">
        <v>42364</v>
      </c>
      <c r="M27" s="88" t="s">
        <v>216</v>
      </c>
      <c r="N27" s="43" t="s">
        <v>217</v>
      </c>
      <c r="O27" s="321" t="s">
        <v>218</v>
      </c>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row>
    <row r="28" spans="1:238" s="56" customFormat="1" ht="89.25">
      <c r="A28" s="317">
        <f t="shared" si="0"/>
        <v>17</v>
      </c>
      <c r="B28" s="65" t="s">
        <v>243</v>
      </c>
      <c r="C28" s="8">
        <v>31202</v>
      </c>
      <c r="D28" s="79" t="s">
        <v>201</v>
      </c>
      <c r="E28" s="62" t="s">
        <v>202</v>
      </c>
      <c r="F28" s="50" t="s">
        <v>203</v>
      </c>
      <c r="G28" s="60" t="s">
        <v>160</v>
      </c>
      <c r="H28" s="58">
        <v>9000000</v>
      </c>
      <c r="I28" s="59">
        <v>180</v>
      </c>
      <c r="J28" s="82">
        <v>42170</v>
      </c>
      <c r="K28" s="82">
        <v>42181</v>
      </c>
      <c r="L28" s="82">
        <v>42364</v>
      </c>
      <c r="M28" s="88" t="s">
        <v>219</v>
      </c>
      <c r="N28" s="43" t="s">
        <v>220</v>
      </c>
      <c r="O28" s="321" t="s">
        <v>221</v>
      </c>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row>
    <row r="29" spans="1:238" s="56" customFormat="1" ht="127.5">
      <c r="A29" s="317">
        <f t="shared" si="0"/>
        <v>18</v>
      </c>
      <c r="B29" s="65" t="s">
        <v>243</v>
      </c>
      <c r="C29" s="8">
        <f>+C28</f>
        <v>31202</v>
      </c>
      <c r="D29" s="79" t="str">
        <f>+D28</f>
        <v>Adquisición de servicios </v>
      </c>
      <c r="E29" s="62" t="str">
        <f>+E28</f>
        <v>Bienestar e incentivos </v>
      </c>
      <c r="F29" s="50" t="str">
        <f>+F28</f>
        <v>Mínima Cuantía</v>
      </c>
      <c r="G29" s="60" t="s">
        <v>163</v>
      </c>
      <c r="H29" s="58">
        <v>10000000</v>
      </c>
      <c r="I29" s="59">
        <v>60</v>
      </c>
      <c r="J29" s="82">
        <v>42200</v>
      </c>
      <c r="K29" s="82">
        <v>42206</v>
      </c>
      <c r="L29" s="82">
        <v>42267</v>
      </c>
      <c r="M29" s="88" t="s">
        <v>222</v>
      </c>
      <c r="N29" s="43" t="s">
        <v>223</v>
      </c>
      <c r="O29" s="320" t="s">
        <v>224</v>
      </c>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row>
    <row r="30" spans="1:238" s="56" customFormat="1" ht="127.5">
      <c r="A30" s="317">
        <f t="shared" si="0"/>
        <v>19</v>
      </c>
      <c r="B30" s="65" t="s">
        <v>243</v>
      </c>
      <c r="C30" s="8">
        <f>+C29</f>
        <v>31202</v>
      </c>
      <c r="D30" s="79" t="str">
        <f>+D29</f>
        <v>Adquisición de servicios </v>
      </c>
      <c r="E30" s="62" t="str">
        <f>+E29</f>
        <v>Bienestar e incentivos </v>
      </c>
      <c r="F30" s="57" t="s">
        <v>181</v>
      </c>
      <c r="G30" s="60" t="s">
        <v>160</v>
      </c>
      <c r="H30" s="58">
        <v>60000000</v>
      </c>
      <c r="I30" s="59">
        <v>7</v>
      </c>
      <c r="J30" s="82">
        <v>42292</v>
      </c>
      <c r="K30" s="82">
        <v>42297</v>
      </c>
      <c r="L30" s="82">
        <f>K30+I30</f>
        <v>42304</v>
      </c>
      <c r="M30" s="88" t="s">
        <v>225</v>
      </c>
      <c r="N30" s="43" t="s">
        <v>226</v>
      </c>
      <c r="O30" s="320" t="s">
        <v>227</v>
      </c>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row>
    <row r="31" spans="1:238" s="56" customFormat="1" ht="63.75">
      <c r="A31" s="317">
        <f t="shared" si="0"/>
        <v>20</v>
      </c>
      <c r="B31" s="65" t="s">
        <v>243</v>
      </c>
      <c r="C31" s="8">
        <f aca="true" t="shared" si="1" ref="C31:C43">+C30</f>
        <v>31202</v>
      </c>
      <c r="D31" s="79" t="s">
        <v>201</v>
      </c>
      <c r="E31" s="62" t="s">
        <v>202</v>
      </c>
      <c r="F31" s="50" t="s">
        <v>203</v>
      </c>
      <c r="G31" s="60" t="s">
        <v>160</v>
      </c>
      <c r="H31" s="58">
        <v>20000000</v>
      </c>
      <c r="I31" s="59">
        <v>8</v>
      </c>
      <c r="J31" s="82">
        <v>42244</v>
      </c>
      <c r="K31" s="82">
        <v>42254</v>
      </c>
      <c r="L31" s="82">
        <v>42261</v>
      </c>
      <c r="M31" s="89" t="s">
        <v>228</v>
      </c>
      <c r="N31" s="43" t="s">
        <v>229</v>
      </c>
      <c r="O31" s="321" t="s">
        <v>229</v>
      </c>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row>
    <row r="32" spans="1:238" s="56" customFormat="1" ht="89.25">
      <c r="A32" s="317">
        <f t="shared" si="0"/>
        <v>21</v>
      </c>
      <c r="B32" s="65" t="s">
        <v>243</v>
      </c>
      <c r="C32" s="8">
        <f t="shared" si="1"/>
        <v>31202</v>
      </c>
      <c r="D32" s="79" t="s">
        <v>201</v>
      </c>
      <c r="E32" s="62" t="s">
        <v>202</v>
      </c>
      <c r="F32" s="50" t="s">
        <v>203</v>
      </c>
      <c r="G32" s="60" t="s">
        <v>160</v>
      </c>
      <c r="H32" s="58">
        <v>15000000</v>
      </c>
      <c r="I32" s="59">
        <v>120</v>
      </c>
      <c r="J32" s="82">
        <v>42047</v>
      </c>
      <c r="K32" s="82">
        <v>42066</v>
      </c>
      <c r="L32" s="82">
        <v>42187</v>
      </c>
      <c r="M32" s="89" t="s">
        <v>230</v>
      </c>
      <c r="N32" s="43" t="s">
        <v>231</v>
      </c>
      <c r="O32" s="321" t="s">
        <v>232</v>
      </c>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row>
    <row r="33" spans="1:238" s="56" customFormat="1" ht="102">
      <c r="A33" s="317">
        <f t="shared" si="0"/>
        <v>22</v>
      </c>
      <c r="B33" s="65" t="s">
        <v>243</v>
      </c>
      <c r="C33" s="8">
        <f t="shared" si="1"/>
        <v>31202</v>
      </c>
      <c r="D33" s="79" t="s">
        <v>201</v>
      </c>
      <c r="E33" s="62" t="s">
        <v>202</v>
      </c>
      <c r="F33" s="57" t="s">
        <v>181</v>
      </c>
      <c r="G33" s="60" t="s">
        <v>160</v>
      </c>
      <c r="H33" s="58">
        <v>28000000</v>
      </c>
      <c r="I33" s="59">
        <v>1</v>
      </c>
      <c r="J33" s="82">
        <v>42082</v>
      </c>
      <c r="K33" s="82">
        <v>42119</v>
      </c>
      <c r="L33" s="82">
        <v>42119</v>
      </c>
      <c r="M33" s="89" t="s">
        <v>233</v>
      </c>
      <c r="N33" s="43" t="s">
        <v>234</v>
      </c>
      <c r="O33" s="321" t="s">
        <v>235</v>
      </c>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row>
    <row r="34" spans="1:238" s="56" customFormat="1" ht="102">
      <c r="A34" s="317">
        <f t="shared" si="0"/>
        <v>23</v>
      </c>
      <c r="B34" s="65" t="s">
        <v>243</v>
      </c>
      <c r="C34" s="8">
        <f t="shared" si="1"/>
        <v>31202</v>
      </c>
      <c r="D34" s="90" t="s">
        <v>201</v>
      </c>
      <c r="E34" s="91" t="s">
        <v>202</v>
      </c>
      <c r="F34" s="57" t="s">
        <v>181</v>
      </c>
      <c r="G34" s="60" t="s">
        <v>160</v>
      </c>
      <c r="H34" s="58">
        <v>60000000</v>
      </c>
      <c r="I34" s="59">
        <v>60</v>
      </c>
      <c r="J34" s="82">
        <v>42265</v>
      </c>
      <c r="K34" s="82">
        <v>42271</v>
      </c>
      <c r="L34" s="82">
        <v>42331</v>
      </c>
      <c r="M34" s="89" t="s">
        <v>236</v>
      </c>
      <c r="N34" s="60" t="s">
        <v>237</v>
      </c>
      <c r="O34" s="320" t="s">
        <v>400</v>
      </c>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row>
    <row r="35" spans="1:238" s="56" customFormat="1" ht="204">
      <c r="A35" s="317">
        <f t="shared" si="0"/>
        <v>24</v>
      </c>
      <c r="B35" s="65" t="s">
        <v>243</v>
      </c>
      <c r="C35" s="8">
        <f t="shared" si="1"/>
        <v>31202</v>
      </c>
      <c r="D35" s="79" t="s">
        <v>201</v>
      </c>
      <c r="E35" s="62" t="s">
        <v>202</v>
      </c>
      <c r="F35" s="57" t="s">
        <v>181</v>
      </c>
      <c r="G35" s="60" t="s">
        <v>163</v>
      </c>
      <c r="H35" s="58">
        <v>32500000</v>
      </c>
      <c r="I35" s="59">
        <v>10</v>
      </c>
      <c r="J35" s="82">
        <v>42289</v>
      </c>
      <c r="K35" s="82">
        <v>42303</v>
      </c>
      <c r="L35" s="82">
        <v>42314</v>
      </c>
      <c r="M35" s="89" t="s">
        <v>238</v>
      </c>
      <c r="N35" s="43" t="s">
        <v>239</v>
      </c>
      <c r="O35" s="321" t="s">
        <v>240</v>
      </c>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row>
    <row r="36" spans="1:238" s="56" customFormat="1" ht="89.25">
      <c r="A36" s="317">
        <f t="shared" si="0"/>
        <v>25</v>
      </c>
      <c r="B36" s="65" t="s">
        <v>243</v>
      </c>
      <c r="C36" s="8">
        <f t="shared" si="1"/>
        <v>31202</v>
      </c>
      <c r="D36" s="90" t="s">
        <v>201</v>
      </c>
      <c r="E36" s="91" t="s">
        <v>202</v>
      </c>
      <c r="F36" s="57" t="s">
        <v>181</v>
      </c>
      <c r="G36" s="60" t="s">
        <v>160</v>
      </c>
      <c r="H36" s="58">
        <v>96000000</v>
      </c>
      <c r="I36" s="92">
        <v>1</v>
      </c>
      <c r="J36" s="82">
        <v>42327</v>
      </c>
      <c r="K36" s="82">
        <v>42349</v>
      </c>
      <c r="L36" s="82">
        <v>42349</v>
      </c>
      <c r="M36" s="91" t="s">
        <v>236</v>
      </c>
      <c r="N36" s="87" t="s">
        <v>241</v>
      </c>
      <c r="O36" s="325" t="s">
        <v>242</v>
      </c>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row>
    <row r="37" spans="1:238" s="56" customFormat="1" ht="127.5">
      <c r="A37" s="317">
        <f t="shared" si="0"/>
        <v>26</v>
      </c>
      <c r="B37" s="65" t="s">
        <v>243</v>
      </c>
      <c r="C37" s="8">
        <f t="shared" si="1"/>
        <v>31202</v>
      </c>
      <c r="D37" s="90" t="s">
        <v>201</v>
      </c>
      <c r="E37" s="62" t="s">
        <v>244</v>
      </c>
      <c r="F37" s="62" t="s">
        <v>203</v>
      </c>
      <c r="G37" s="60" t="s">
        <v>160</v>
      </c>
      <c r="H37" s="58">
        <v>13837635</v>
      </c>
      <c r="I37" s="81">
        <v>365</v>
      </c>
      <c r="J37" s="82">
        <v>42002</v>
      </c>
      <c r="K37" s="82">
        <v>42013</v>
      </c>
      <c r="L37" s="82">
        <v>42012</v>
      </c>
      <c r="M37" s="62" t="s">
        <v>245</v>
      </c>
      <c r="N37" s="44" t="s">
        <v>246</v>
      </c>
      <c r="O37" s="319" t="s">
        <v>247</v>
      </c>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row>
    <row r="38" spans="1:238" s="56" customFormat="1" ht="102">
      <c r="A38" s="317">
        <f t="shared" si="0"/>
        <v>27</v>
      </c>
      <c r="B38" s="65" t="s">
        <v>243</v>
      </c>
      <c r="C38" s="8">
        <f t="shared" si="1"/>
        <v>31202</v>
      </c>
      <c r="D38" s="90" t="s">
        <v>201</v>
      </c>
      <c r="E38" s="62" t="s">
        <v>244</v>
      </c>
      <c r="F38" s="79" t="s">
        <v>248</v>
      </c>
      <c r="G38" s="79" t="s">
        <v>160</v>
      </c>
      <c r="H38" s="58">
        <v>40500000</v>
      </c>
      <c r="I38" s="81">
        <v>240</v>
      </c>
      <c r="J38" s="82">
        <v>42031</v>
      </c>
      <c r="K38" s="82">
        <v>42031</v>
      </c>
      <c r="L38" s="93">
        <v>42271</v>
      </c>
      <c r="M38" s="62" t="s">
        <v>249</v>
      </c>
      <c r="N38" s="44" t="s">
        <v>250</v>
      </c>
      <c r="O38" s="319" t="s">
        <v>251</v>
      </c>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row>
    <row r="39" spans="1:238" s="56" customFormat="1" ht="140.25">
      <c r="A39" s="317">
        <f t="shared" si="0"/>
        <v>28</v>
      </c>
      <c r="B39" s="65" t="s">
        <v>243</v>
      </c>
      <c r="C39" s="8">
        <f t="shared" si="1"/>
        <v>31202</v>
      </c>
      <c r="D39" s="90" t="s">
        <v>201</v>
      </c>
      <c r="E39" s="62" t="s">
        <v>244</v>
      </c>
      <c r="F39" s="57" t="s">
        <v>181</v>
      </c>
      <c r="G39" s="60" t="s">
        <v>163</v>
      </c>
      <c r="H39" s="58">
        <v>3572000</v>
      </c>
      <c r="I39" s="81">
        <v>15</v>
      </c>
      <c r="J39" s="82">
        <v>42045</v>
      </c>
      <c r="K39" s="82">
        <v>42053</v>
      </c>
      <c r="L39" s="82">
        <v>42074</v>
      </c>
      <c r="M39" s="62" t="s">
        <v>252</v>
      </c>
      <c r="N39" s="44" t="s">
        <v>253</v>
      </c>
      <c r="O39" s="319" t="s">
        <v>254</v>
      </c>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row>
    <row r="40" spans="1:238" s="56" customFormat="1" ht="57.75" customHeight="1">
      <c r="A40" s="317">
        <f t="shared" si="0"/>
        <v>29</v>
      </c>
      <c r="B40" s="65" t="s">
        <v>243</v>
      </c>
      <c r="C40" s="8">
        <f t="shared" si="1"/>
        <v>31202</v>
      </c>
      <c r="D40" s="90" t="s">
        <v>201</v>
      </c>
      <c r="E40" s="62" t="s">
        <v>244</v>
      </c>
      <c r="F40" s="62" t="s">
        <v>203</v>
      </c>
      <c r="G40" s="60" t="s">
        <v>160</v>
      </c>
      <c r="H40" s="58">
        <v>15000000</v>
      </c>
      <c r="I40" s="81">
        <v>5</v>
      </c>
      <c r="J40" s="82">
        <v>42117</v>
      </c>
      <c r="K40" s="82">
        <v>42149</v>
      </c>
      <c r="L40" s="82">
        <v>42153</v>
      </c>
      <c r="M40" s="62" t="s">
        <v>255</v>
      </c>
      <c r="N40" s="44" t="s">
        <v>256</v>
      </c>
      <c r="O40" s="319" t="s">
        <v>257</v>
      </c>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row>
    <row r="41" spans="1:238" s="56" customFormat="1" ht="153">
      <c r="A41" s="317">
        <f t="shared" si="0"/>
        <v>30</v>
      </c>
      <c r="B41" s="65" t="s">
        <v>243</v>
      </c>
      <c r="C41" s="8">
        <f t="shared" si="1"/>
        <v>31202</v>
      </c>
      <c r="D41" s="94" t="s">
        <v>201</v>
      </c>
      <c r="E41" s="68" t="s">
        <v>244</v>
      </c>
      <c r="F41" s="57" t="s">
        <v>181</v>
      </c>
      <c r="G41" s="60" t="s">
        <v>160</v>
      </c>
      <c r="H41" s="58">
        <v>40000000</v>
      </c>
      <c r="I41" s="95">
        <v>150</v>
      </c>
      <c r="J41" s="96">
        <v>42039</v>
      </c>
      <c r="K41" s="96">
        <v>42196</v>
      </c>
      <c r="L41" s="96">
        <v>42226</v>
      </c>
      <c r="M41" s="68" t="s">
        <v>258</v>
      </c>
      <c r="N41" s="76" t="s">
        <v>259</v>
      </c>
      <c r="O41" s="326" t="s">
        <v>260</v>
      </c>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row>
    <row r="42" spans="1:238" s="56" customFormat="1" ht="89.25">
      <c r="A42" s="317">
        <f t="shared" si="0"/>
        <v>31</v>
      </c>
      <c r="B42" s="65" t="s">
        <v>243</v>
      </c>
      <c r="C42" s="8">
        <f t="shared" si="1"/>
        <v>31202</v>
      </c>
      <c r="D42" s="90" t="s">
        <v>173</v>
      </c>
      <c r="E42" s="62" t="s">
        <v>43</v>
      </c>
      <c r="F42" s="62" t="s">
        <v>203</v>
      </c>
      <c r="G42" s="60" t="s">
        <v>160</v>
      </c>
      <c r="H42" s="58">
        <v>1500000</v>
      </c>
      <c r="I42" s="81">
        <v>10</v>
      </c>
      <c r="J42" s="82">
        <v>42123</v>
      </c>
      <c r="K42" s="82">
        <v>42129</v>
      </c>
      <c r="L42" s="82">
        <v>42143</v>
      </c>
      <c r="M42" s="62" t="s">
        <v>261</v>
      </c>
      <c r="N42" s="44" t="s">
        <v>262</v>
      </c>
      <c r="O42" s="319" t="s">
        <v>263</v>
      </c>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row>
    <row r="43" spans="1:238" s="56" customFormat="1" ht="111.75" customHeight="1">
      <c r="A43" s="317">
        <f t="shared" si="0"/>
        <v>32</v>
      </c>
      <c r="B43" s="65" t="s">
        <v>243</v>
      </c>
      <c r="C43" s="8">
        <f t="shared" si="1"/>
        <v>31202</v>
      </c>
      <c r="D43" s="8" t="s">
        <v>268</v>
      </c>
      <c r="E43" s="50" t="s">
        <v>264</v>
      </c>
      <c r="F43" s="50" t="s">
        <v>265</v>
      </c>
      <c r="G43" s="60" t="s">
        <v>160</v>
      </c>
      <c r="H43" s="67">
        <f>40500000</f>
        <v>40500000</v>
      </c>
      <c r="I43" s="81">
        <v>240</v>
      </c>
      <c r="J43" s="93">
        <v>42031</v>
      </c>
      <c r="K43" s="93">
        <v>42031</v>
      </c>
      <c r="L43" s="93">
        <v>42272</v>
      </c>
      <c r="M43" s="89" t="s">
        <v>266</v>
      </c>
      <c r="N43" s="43" t="s">
        <v>267</v>
      </c>
      <c r="O43" s="321" t="s">
        <v>401</v>
      </c>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row>
    <row r="44" spans="1:238" s="56" customFormat="1" ht="102" customHeight="1">
      <c r="A44" s="317">
        <f t="shared" si="0"/>
        <v>33</v>
      </c>
      <c r="B44" s="43" t="s">
        <v>295</v>
      </c>
      <c r="C44" s="8">
        <v>31102</v>
      </c>
      <c r="D44" s="79" t="s">
        <v>178</v>
      </c>
      <c r="E44" s="50" t="s">
        <v>179</v>
      </c>
      <c r="F44" s="62" t="s">
        <v>203</v>
      </c>
      <c r="G44" s="60" t="s">
        <v>160</v>
      </c>
      <c r="H44" s="67">
        <v>29000000</v>
      </c>
      <c r="I44" s="45">
        <v>305</v>
      </c>
      <c r="J44" s="97">
        <v>42051</v>
      </c>
      <c r="K44" s="97">
        <v>42062</v>
      </c>
      <c r="L44" s="97">
        <v>42364</v>
      </c>
      <c r="M44" s="82" t="s">
        <v>273</v>
      </c>
      <c r="N44" s="43" t="s">
        <v>274</v>
      </c>
      <c r="O44" s="321" t="s">
        <v>275</v>
      </c>
      <c r="P44" s="8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row>
    <row r="45" spans="1:238" s="56" customFormat="1" ht="51">
      <c r="A45" s="317">
        <f t="shared" si="0"/>
        <v>34</v>
      </c>
      <c r="B45" s="43" t="s">
        <v>295</v>
      </c>
      <c r="C45" s="8">
        <v>31202</v>
      </c>
      <c r="D45" s="65" t="s">
        <v>173</v>
      </c>
      <c r="E45" s="50" t="s">
        <v>276</v>
      </c>
      <c r="F45" s="62" t="s">
        <v>203</v>
      </c>
      <c r="G45" s="60" t="s">
        <v>160</v>
      </c>
      <c r="H45" s="58">
        <v>25000000</v>
      </c>
      <c r="I45" s="59">
        <v>90</v>
      </c>
      <c r="J45" s="53">
        <v>42079</v>
      </c>
      <c r="K45" s="53">
        <v>42090</v>
      </c>
      <c r="L45" s="53">
        <v>42182</v>
      </c>
      <c r="M45" s="53" t="s">
        <v>277</v>
      </c>
      <c r="N45" s="43" t="s">
        <v>278</v>
      </c>
      <c r="O45" s="321" t="s">
        <v>394</v>
      </c>
      <c r="P45" s="8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row>
    <row r="46" spans="1:238" s="56" customFormat="1" ht="127.5">
      <c r="A46" s="317">
        <f t="shared" si="0"/>
        <v>35</v>
      </c>
      <c r="B46" s="43" t="s">
        <v>295</v>
      </c>
      <c r="C46" s="8">
        <v>31202</v>
      </c>
      <c r="D46" s="65" t="s">
        <v>173</v>
      </c>
      <c r="E46" s="50" t="s">
        <v>279</v>
      </c>
      <c r="F46" s="57" t="s">
        <v>181</v>
      </c>
      <c r="G46" s="60" t="s">
        <v>160</v>
      </c>
      <c r="H46" s="58">
        <v>130000000</v>
      </c>
      <c r="I46" s="59">
        <v>150</v>
      </c>
      <c r="J46" s="53">
        <v>42114</v>
      </c>
      <c r="K46" s="53">
        <v>42135</v>
      </c>
      <c r="L46" s="53">
        <v>42287</v>
      </c>
      <c r="M46" s="98" t="s">
        <v>280</v>
      </c>
      <c r="N46" s="43" t="s">
        <v>281</v>
      </c>
      <c r="O46" s="321" t="s">
        <v>282</v>
      </c>
      <c r="P46" s="8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row>
    <row r="47" spans="1:238" s="56" customFormat="1" ht="76.5">
      <c r="A47" s="317">
        <f t="shared" si="0"/>
        <v>36</v>
      </c>
      <c r="B47" s="43" t="s">
        <v>295</v>
      </c>
      <c r="C47" s="8">
        <v>31202</v>
      </c>
      <c r="D47" s="99" t="s">
        <v>173</v>
      </c>
      <c r="E47" s="75" t="s">
        <v>283</v>
      </c>
      <c r="F47" s="62" t="s">
        <v>284</v>
      </c>
      <c r="G47" s="60" t="s">
        <v>163</v>
      </c>
      <c r="H47" s="58">
        <v>20000000</v>
      </c>
      <c r="I47" s="59">
        <v>90</v>
      </c>
      <c r="J47" s="53">
        <v>42104</v>
      </c>
      <c r="K47" s="53">
        <v>42118</v>
      </c>
      <c r="L47" s="53">
        <v>42208</v>
      </c>
      <c r="M47" s="54" t="s">
        <v>285</v>
      </c>
      <c r="N47" s="43" t="s">
        <v>286</v>
      </c>
      <c r="O47" s="319" t="s">
        <v>287</v>
      </c>
      <c r="P47" s="8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row>
    <row r="48" spans="1:238" s="56" customFormat="1" ht="76.5">
      <c r="A48" s="317">
        <f t="shared" si="0"/>
        <v>37</v>
      </c>
      <c r="B48" s="43" t="s">
        <v>295</v>
      </c>
      <c r="C48" s="8">
        <v>31202</v>
      </c>
      <c r="D48" s="99" t="s">
        <v>173</v>
      </c>
      <c r="E48" s="75" t="s">
        <v>283</v>
      </c>
      <c r="F48" s="62" t="s">
        <v>284</v>
      </c>
      <c r="G48" s="60" t="s">
        <v>163</v>
      </c>
      <c r="H48" s="58">
        <v>15000000</v>
      </c>
      <c r="I48" s="59">
        <v>20</v>
      </c>
      <c r="J48" s="53">
        <v>42037</v>
      </c>
      <c r="K48" s="53">
        <v>42055</v>
      </c>
      <c r="L48" s="53">
        <v>42074</v>
      </c>
      <c r="M48" s="54" t="s">
        <v>288</v>
      </c>
      <c r="N48" s="43" t="s">
        <v>289</v>
      </c>
      <c r="O48" s="321" t="s">
        <v>282</v>
      </c>
      <c r="P48" s="8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row>
    <row r="49" spans="1:238" s="56" customFormat="1" ht="134.25" customHeight="1">
      <c r="A49" s="317">
        <f t="shared" si="0"/>
        <v>38</v>
      </c>
      <c r="B49" s="43" t="s">
        <v>295</v>
      </c>
      <c r="C49" s="8">
        <v>31202</v>
      </c>
      <c r="D49" s="65" t="s">
        <v>173</v>
      </c>
      <c r="E49" s="57" t="s">
        <v>283</v>
      </c>
      <c r="F49" s="62" t="s">
        <v>284</v>
      </c>
      <c r="G49" s="60" t="s">
        <v>163</v>
      </c>
      <c r="H49" s="58">
        <v>8000000</v>
      </c>
      <c r="I49" s="59">
        <v>300</v>
      </c>
      <c r="J49" s="53">
        <v>42045</v>
      </c>
      <c r="K49" s="53">
        <v>42055</v>
      </c>
      <c r="L49" s="53">
        <v>42350</v>
      </c>
      <c r="M49" s="36" t="s">
        <v>290</v>
      </c>
      <c r="N49" s="43" t="s">
        <v>291</v>
      </c>
      <c r="O49" s="319" t="s">
        <v>292</v>
      </c>
      <c r="P49" s="8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row>
    <row r="50" spans="1:238" s="56" customFormat="1" ht="147.75" customHeight="1">
      <c r="A50" s="317">
        <f t="shared" si="0"/>
        <v>39</v>
      </c>
      <c r="B50" s="43" t="s">
        <v>295</v>
      </c>
      <c r="C50" s="79">
        <v>33</v>
      </c>
      <c r="D50" s="100" t="s">
        <v>293</v>
      </c>
      <c r="E50" s="62" t="s">
        <v>192</v>
      </c>
      <c r="F50" s="68" t="s">
        <v>197</v>
      </c>
      <c r="G50" s="60" t="s">
        <v>160</v>
      </c>
      <c r="H50" s="58">
        <v>120000000</v>
      </c>
      <c r="I50" s="100">
        <v>365</v>
      </c>
      <c r="J50" s="53">
        <v>42139</v>
      </c>
      <c r="K50" s="53">
        <v>42153</v>
      </c>
      <c r="L50" s="53">
        <v>42518</v>
      </c>
      <c r="M50" s="54" t="s">
        <v>294</v>
      </c>
      <c r="N50" s="44" t="s">
        <v>81</v>
      </c>
      <c r="O50" s="319" t="s">
        <v>314</v>
      </c>
      <c r="P50" s="8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row>
    <row r="51" spans="1:238" s="56" customFormat="1" ht="147" customHeight="1">
      <c r="A51" s="317">
        <f t="shared" si="0"/>
        <v>40</v>
      </c>
      <c r="B51" s="43" t="s">
        <v>309</v>
      </c>
      <c r="C51" s="8">
        <v>33</v>
      </c>
      <c r="D51" s="100" t="s">
        <v>293</v>
      </c>
      <c r="E51" s="62" t="s">
        <v>296</v>
      </c>
      <c r="F51" s="62" t="s">
        <v>297</v>
      </c>
      <c r="G51" s="60" t="s">
        <v>163</v>
      </c>
      <c r="H51" s="101">
        <v>2000000</v>
      </c>
      <c r="I51" s="102">
        <v>15</v>
      </c>
      <c r="J51" s="53">
        <v>42034</v>
      </c>
      <c r="K51" s="53">
        <v>42093</v>
      </c>
      <c r="L51" s="53">
        <v>42118</v>
      </c>
      <c r="M51" s="44" t="s">
        <v>298</v>
      </c>
      <c r="N51" s="43" t="s">
        <v>82</v>
      </c>
      <c r="O51" s="321" t="s">
        <v>299</v>
      </c>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row>
    <row r="52" spans="1:238" s="56" customFormat="1" ht="102">
      <c r="A52" s="317">
        <f t="shared" si="0"/>
        <v>41</v>
      </c>
      <c r="B52" s="43" t="s">
        <v>309</v>
      </c>
      <c r="C52" s="8">
        <v>33</v>
      </c>
      <c r="D52" s="65" t="s">
        <v>293</v>
      </c>
      <c r="E52" s="68" t="s">
        <v>296</v>
      </c>
      <c r="F52" s="68" t="s">
        <v>297</v>
      </c>
      <c r="G52" s="60" t="s">
        <v>163</v>
      </c>
      <c r="H52" s="101">
        <v>8000000</v>
      </c>
      <c r="I52" s="103">
        <v>15</v>
      </c>
      <c r="J52" s="53">
        <v>42247</v>
      </c>
      <c r="K52" s="53">
        <v>42277</v>
      </c>
      <c r="L52" s="53">
        <v>42297</v>
      </c>
      <c r="M52" s="104" t="s">
        <v>300</v>
      </c>
      <c r="N52" s="43" t="s">
        <v>83</v>
      </c>
      <c r="O52" s="321" t="s">
        <v>301</v>
      </c>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row>
    <row r="53" spans="1:238" s="56" customFormat="1" ht="204">
      <c r="A53" s="317">
        <f t="shared" si="0"/>
        <v>42</v>
      </c>
      <c r="B53" s="43" t="s">
        <v>309</v>
      </c>
      <c r="C53" s="8">
        <v>33</v>
      </c>
      <c r="D53" s="100" t="s">
        <v>293</v>
      </c>
      <c r="E53" s="62" t="s">
        <v>296</v>
      </c>
      <c r="F53" s="62" t="s">
        <v>297</v>
      </c>
      <c r="G53" s="60" t="s">
        <v>160</v>
      </c>
      <c r="H53" s="101">
        <v>5000000</v>
      </c>
      <c r="I53" s="102">
        <v>60</v>
      </c>
      <c r="J53" s="53">
        <v>42094</v>
      </c>
      <c r="K53" s="53">
        <v>42149</v>
      </c>
      <c r="L53" s="53">
        <v>42216</v>
      </c>
      <c r="M53" s="44" t="s">
        <v>302</v>
      </c>
      <c r="N53" s="43" t="s">
        <v>84</v>
      </c>
      <c r="O53" s="321" t="s">
        <v>303</v>
      </c>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row>
    <row r="54" spans="1:238" s="56" customFormat="1" ht="102">
      <c r="A54" s="317">
        <f t="shared" si="0"/>
        <v>43</v>
      </c>
      <c r="B54" s="43" t="s">
        <v>309</v>
      </c>
      <c r="C54" s="8">
        <v>33</v>
      </c>
      <c r="D54" s="100" t="s">
        <v>293</v>
      </c>
      <c r="E54" s="62" t="s">
        <v>296</v>
      </c>
      <c r="F54" s="62" t="s">
        <v>297</v>
      </c>
      <c r="G54" s="60" t="s">
        <v>160</v>
      </c>
      <c r="H54" s="101">
        <v>3000000</v>
      </c>
      <c r="I54" s="102">
        <v>15</v>
      </c>
      <c r="J54" s="53">
        <v>42307</v>
      </c>
      <c r="K54" s="53">
        <v>42338</v>
      </c>
      <c r="L54" s="53">
        <v>42356</v>
      </c>
      <c r="M54" s="44" t="s">
        <v>304</v>
      </c>
      <c r="N54" s="43" t="s">
        <v>85</v>
      </c>
      <c r="O54" s="321" t="s">
        <v>305</v>
      </c>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row>
    <row r="55" spans="1:238" s="56" customFormat="1" ht="89.25">
      <c r="A55" s="317">
        <f t="shared" si="0"/>
        <v>44</v>
      </c>
      <c r="B55" s="43" t="s">
        <v>309</v>
      </c>
      <c r="C55" s="8">
        <v>33</v>
      </c>
      <c r="D55" s="100" t="s">
        <v>293</v>
      </c>
      <c r="E55" s="62" t="s">
        <v>296</v>
      </c>
      <c r="F55" s="62" t="s">
        <v>297</v>
      </c>
      <c r="G55" s="60" t="s">
        <v>160</v>
      </c>
      <c r="H55" s="101">
        <v>10000000</v>
      </c>
      <c r="I55" s="102">
        <v>300</v>
      </c>
      <c r="J55" s="97">
        <v>42063</v>
      </c>
      <c r="K55" s="53">
        <v>42068</v>
      </c>
      <c r="L55" s="53">
        <v>42368</v>
      </c>
      <c r="M55" s="44" t="s">
        <v>306</v>
      </c>
      <c r="N55" s="43" t="s">
        <v>86</v>
      </c>
      <c r="O55" s="321" t="s">
        <v>307</v>
      </c>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c r="GS55" s="55"/>
      <c r="GT55" s="55"/>
      <c r="GU55" s="55"/>
      <c r="GV55" s="55"/>
      <c r="GW55" s="55"/>
      <c r="GX55" s="55"/>
      <c r="GY55" s="55"/>
      <c r="GZ55" s="55"/>
      <c r="HA55" s="55"/>
      <c r="HB55" s="55"/>
      <c r="HC55" s="55"/>
      <c r="HD55" s="55"/>
      <c r="HE55" s="55"/>
      <c r="HF55" s="55"/>
      <c r="HG55" s="55"/>
      <c r="HH55" s="55"/>
      <c r="HI55" s="55"/>
      <c r="HJ55" s="55"/>
      <c r="HK55" s="55"/>
      <c r="HL55" s="55"/>
      <c r="HM55" s="55"/>
      <c r="HN55" s="55"/>
      <c r="HO55" s="55"/>
      <c r="HP55" s="55"/>
      <c r="HQ55" s="55"/>
      <c r="HR55" s="55"/>
      <c r="HS55" s="55"/>
      <c r="HT55" s="55"/>
      <c r="HU55" s="55"/>
      <c r="HV55" s="55"/>
      <c r="HW55" s="55"/>
      <c r="HX55" s="55"/>
      <c r="HY55" s="55"/>
      <c r="HZ55" s="55"/>
      <c r="IA55" s="55"/>
      <c r="IB55" s="55"/>
      <c r="IC55" s="55"/>
      <c r="ID55" s="55"/>
    </row>
    <row r="56" spans="1:238" s="56" customFormat="1" ht="70.5" customHeight="1">
      <c r="A56" s="317">
        <f t="shared" si="0"/>
        <v>45</v>
      </c>
      <c r="B56" s="43" t="s">
        <v>309</v>
      </c>
      <c r="C56" s="8">
        <v>33</v>
      </c>
      <c r="D56" s="100" t="s">
        <v>293</v>
      </c>
      <c r="E56" s="62" t="s">
        <v>296</v>
      </c>
      <c r="F56" s="62" t="s">
        <v>297</v>
      </c>
      <c r="G56" s="60" t="s">
        <v>160</v>
      </c>
      <c r="H56" s="101">
        <v>5000000</v>
      </c>
      <c r="I56" s="102">
        <v>300</v>
      </c>
      <c r="J56" s="53">
        <v>42019</v>
      </c>
      <c r="K56" s="53">
        <v>42079</v>
      </c>
      <c r="L56" s="53">
        <v>42362</v>
      </c>
      <c r="M56" s="68" t="s">
        <v>311</v>
      </c>
      <c r="N56" s="43" t="s">
        <v>87</v>
      </c>
      <c r="O56" s="321" t="s">
        <v>308</v>
      </c>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c r="FF56" s="55"/>
      <c r="FG56" s="55"/>
      <c r="FH56" s="55"/>
      <c r="FI56" s="55"/>
      <c r="FJ56" s="55"/>
      <c r="FK56" s="55"/>
      <c r="FL56" s="55"/>
      <c r="FM56" s="55"/>
      <c r="FN56" s="55"/>
      <c r="FO56" s="55"/>
      <c r="FP56" s="55"/>
      <c r="FQ56" s="55"/>
      <c r="FR56" s="55"/>
      <c r="FS56" s="55"/>
      <c r="FT56" s="55"/>
      <c r="FU56" s="55"/>
      <c r="FV56" s="55"/>
      <c r="FW56" s="55"/>
      <c r="FX56" s="55"/>
      <c r="FY56" s="55"/>
      <c r="FZ56" s="55"/>
      <c r="GA56" s="55"/>
      <c r="GB56" s="55"/>
      <c r="GC56" s="55"/>
      <c r="GD56" s="55"/>
      <c r="GE56" s="55"/>
      <c r="GF56" s="55"/>
      <c r="GG56" s="55"/>
      <c r="GH56" s="55"/>
      <c r="GI56" s="55"/>
      <c r="GJ56" s="55"/>
      <c r="GK56" s="55"/>
      <c r="GL56" s="55"/>
      <c r="GM56" s="55"/>
      <c r="GN56" s="55"/>
      <c r="GO56" s="55"/>
      <c r="GP56" s="55"/>
      <c r="GQ56" s="55"/>
      <c r="GR56" s="55"/>
      <c r="GS56" s="55"/>
      <c r="GT56" s="55"/>
      <c r="GU56" s="55"/>
      <c r="GV56" s="55"/>
      <c r="GW56" s="55"/>
      <c r="GX56" s="55"/>
      <c r="GY56" s="55"/>
      <c r="GZ56" s="55"/>
      <c r="HA56" s="55"/>
      <c r="HB56" s="55"/>
      <c r="HC56" s="55"/>
      <c r="HD56" s="55"/>
      <c r="HE56" s="55"/>
      <c r="HF56" s="55"/>
      <c r="HG56" s="55"/>
      <c r="HH56" s="55"/>
      <c r="HI56" s="55"/>
      <c r="HJ56" s="55"/>
      <c r="HK56" s="55"/>
      <c r="HL56" s="55"/>
      <c r="HM56" s="55"/>
      <c r="HN56" s="55"/>
      <c r="HO56" s="55"/>
      <c r="HP56" s="55"/>
      <c r="HQ56" s="55"/>
      <c r="HR56" s="55"/>
      <c r="HS56" s="55"/>
      <c r="HT56" s="55"/>
      <c r="HU56" s="55"/>
      <c r="HV56" s="55"/>
      <c r="HW56" s="55"/>
      <c r="HX56" s="55"/>
      <c r="HY56" s="55"/>
      <c r="HZ56" s="55"/>
      <c r="IA56" s="55"/>
      <c r="IB56" s="55"/>
      <c r="IC56" s="55"/>
      <c r="ID56" s="55"/>
    </row>
    <row r="57" spans="1:238" s="56" customFormat="1" ht="84.75" customHeight="1">
      <c r="A57" s="317">
        <f t="shared" si="0"/>
        <v>46</v>
      </c>
      <c r="B57" s="43" t="s">
        <v>309</v>
      </c>
      <c r="C57" s="8">
        <v>33</v>
      </c>
      <c r="D57" s="100" t="s">
        <v>293</v>
      </c>
      <c r="E57" s="62" t="s">
        <v>296</v>
      </c>
      <c r="F57" s="62" t="s">
        <v>297</v>
      </c>
      <c r="G57" s="60" t="s">
        <v>160</v>
      </c>
      <c r="H57" s="101">
        <v>3000000</v>
      </c>
      <c r="I57" s="102">
        <v>240</v>
      </c>
      <c r="J57" s="53">
        <v>42078</v>
      </c>
      <c r="K57" s="53">
        <v>42083</v>
      </c>
      <c r="L57" s="53">
        <f>K57+I57</f>
        <v>42323</v>
      </c>
      <c r="M57" s="36" t="s">
        <v>50</v>
      </c>
      <c r="N57" s="43" t="s">
        <v>107</v>
      </c>
      <c r="O57" s="321" t="s">
        <v>48</v>
      </c>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55"/>
      <c r="FG57" s="55"/>
      <c r="FH57" s="55"/>
      <c r="FI57" s="55"/>
      <c r="FJ57" s="55"/>
      <c r="FK57" s="55"/>
      <c r="FL57" s="55"/>
      <c r="FM57" s="55"/>
      <c r="FN57" s="55"/>
      <c r="FO57" s="55"/>
      <c r="FP57" s="55"/>
      <c r="FQ57" s="55"/>
      <c r="FR57" s="55"/>
      <c r="FS57" s="55"/>
      <c r="FT57" s="55"/>
      <c r="FU57" s="55"/>
      <c r="FV57" s="55"/>
      <c r="FW57" s="55"/>
      <c r="FX57" s="55"/>
      <c r="FY57" s="55"/>
      <c r="FZ57" s="55"/>
      <c r="GA57" s="55"/>
      <c r="GB57" s="55"/>
      <c r="GC57" s="55"/>
      <c r="GD57" s="55"/>
      <c r="GE57" s="55"/>
      <c r="GF57" s="55"/>
      <c r="GG57" s="55"/>
      <c r="GH57" s="55"/>
      <c r="GI57" s="55"/>
      <c r="GJ57" s="55"/>
      <c r="GK57" s="55"/>
      <c r="GL57" s="55"/>
      <c r="GM57" s="55"/>
      <c r="GN57" s="55"/>
      <c r="GO57" s="55"/>
      <c r="GP57" s="55"/>
      <c r="GQ57" s="55"/>
      <c r="GR57" s="55"/>
      <c r="GS57" s="55"/>
      <c r="GT57" s="55"/>
      <c r="GU57" s="55"/>
      <c r="GV57" s="55"/>
      <c r="GW57" s="55"/>
      <c r="GX57" s="55"/>
      <c r="GY57" s="55"/>
      <c r="GZ57" s="55"/>
      <c r="HA57" s="55"/>
      <c r="HB57" s="55"/>
      <c r="HC57" s="55"/>
      <c r="HD57" s="55"/>
      <c r="HE57" s="55"/>
      <c r="HF57" s="55"/>
      <c r="HG57" s="55"/>
      <c r="HH57" s="55"/>
      <c r="HI57" s="55"/>
      <c r="HJ57" s="55"/>
      <c r="HK57" s="55"/>
      <c r="HL57" s="55"/>
      <c r="HM57" s="55"/>
      <c r="HN57" s="55"/>
      <c r="HO57" s="55"/>
      <c r="HP57" s="55"/>
      <c r="HQ57" s="55"/>
      <c r="HR57" s="55"/>
      <c r="HS57" s="55"/>
      <c r="HT57" s="55"/>
      <c r="HU57" s="55"/>
      <c r="HV57" s="55"/>
      <c r="HW57" s="55"/>
      <c r="HX57" s="55"/>
      <c r="HY57" s="55"/>
      <c r="HZ57" s="55"/>
      <c r="IA57" s="55"/>
      <c r="IB57" s="55"/>
      <c r="IC57" s="55"/>
      <c r="ID57" s="55"/>
    </row>
    <row r="58" spans="1:238" s="56" customFormat="1" ht="89.25">
      <c r="A58" s="317">
        <f t="shared" si="0"/>
        <v>47</v>
      </c>
      <c r="B58" s="43" t="s">
        <v>309</v>
      </c>
      <c r="C58" s="8">
        <v>33</v>
      </c>
      <c r="D58" s="100" t="s">
        <v>293</v>
      </c>
      <c r="E58" s="62" t="s">
        <v>296</v>
      </c>
      <c r="F58" s="62" t="s">
        <v>297</v>
      </c>
      <c r="G58" s="60" t="s">
        <v>160</v>
      </c>
      <c r="H58" s="101">
        <v>4000000</v>
      </c>
      <c r="I58" s="102">
        <v>45</v>
      </c>
      <c r="J58" s="53">
        <v>41953</v>
      </c>
      <c r="K58" s="53">
        <v>42323</v>
      </c>
      <c r="L58" s="53">
        <v>42368</v>
      </c>
      <c r="M58" s="36" t="s">
        <v>50</v>
      </c>
      <c r="N58" s="43" t="s">
        <v>108</v>
      </c>
      <c r="O58" s="321" t="s">
        <v>51</v>
      </c>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5"/>
      <c r="DR58" s="55"/>
      <c r="DS58" s="55"/>
      <c r="DT58" s="55"/>
      <c r="DU58" s="55"/>
      <c r="DV58" s="55"/>
      <c r="DW58" s="55"/>
      <c r="DX58" s="55"/>
      <c r="DY58" s="55"/>
      <c r="DZ58" s="55"/>
      <c r="EA58" s="55"/>
      <c r="EB58" s="55"/>
      <c r="EC58" s="55"/>
      <c r="ED58" s="55"/>
      <c r="EE58" s="55"/>
      <c r="EF58" s="55"/>
      <c r="EG58" s="55"/>
      <c r="EH58" s="55"/>
      <c r="EI58" s="55"/>
      <c r="EJ58" s="55"/>
      <c r="EK58" s="55"/>
      <c r="EL58" s="55"/>
      <c r="EM58" s="55"/>
      <c r="EN58" s="55"/>
      <c r="EO58" s="55"/>
      <c r="EP58" s="55"/>
      <c r="EQ58" s="55"/>
      <c r="ER58" s="55"/>
      <c r="ES58" s="55"/>
      <c r="ET58" s="55"/>
      <c r="EU58" s="55"/>
      <c r="EV58" s="55"/>
      <c r="EW58" s="55"/>
      <c r="EX58" s="55"/>
      <c r="EY58" s="55"/>
      <c r="EZ58" s="55"/>
      <c r="FA58" s="55"/>
      <c r="FB58" s="55"/>
      <c r="FC58" s="55"/>
      <c r="FD58" s="55"/>
      <c r="FE58" s="55"/>
      <c r="FF58" s="55"/>
      <c r="FG58" s="55"/>
      <c r="FH58" s="55"/>
      <c r="FI58" s="55"/>
      <c r="FJ58" s="55"/>
      <c r="FK58" s="55"/>
      <c r="FL58" s="55"/>
      <c r="FM58" s="55"/>
      <c r="FN58" s="55"/>
      <c r="FO58" s="55"/>
      <c r="FP58" s="55"/>
      <c r="FQ58" s="55"/>
      <c r="FR58" s="55"/>
      <c r="FS58" s="55"/>
      <c r="FT58" s="55"/>
      <c r="FU58" s="55"/>
      <c r="FV58" s="55"/>
      <c r="FW58" s="55"/>
      <c r="FX58" s="55"/>
      <c r="FY58" s="55"/>
      <c r="FZ58" s="55"/>
      <c r="GA58" s="55"/>
      <c r="GB58" s="55"/>
      <c r="GC58" s="55"/>
      <c r="GD58" s="55"/>
      <c r="GE58" s="55"/>
      <c r="GF58" s="55"/>
      <c r="GG58" s="55"/>
      <c r="GH58" s="55"/>
      <c r="GI58" s="55"/>
      <c r="GJ58" s="55"/>
      <c r="GK58" s="55"/>
      <c r="GL58" s="55"/>
      <c r="GM58" s="55"/>
      <c r="GN58" s="55"/>
      <c r="GO58" s="55"/>
      <c r="GP58" s="55"/>
      <c r="GQ58" s="55"/>
      <c r="GR58" s="55"/>
      <c r="GS58" s="55"/>
      <c r="GT58" s="55"/>
      <c r="GU58" s="55"/>
      <c r="GV58" s="55"/>
      <c r="GW58" s="55"/>
      <c r="GX58" s="55"/>
      <c r="GY58" s="55"/>
      <c r="GZ58" s="55"/>
      <c r="HA58" s="55"/>
      <c r="HB58" s="55"/>
      <c r="HC58" s="55"/>
      <c r="HD58" s="55"/>
      <c r="HE58" s="55"/>
      <c r="HF58" s="55"/>
      <c r="HG58" s="55"/>
      <c r="HH58" s="55"/>
      <c r="HI58" s="55"/>
      <c r="HJ58" s="55"/>
      <c r="HK58" s="55"/>
      <c r="HL58" s="55"/>
      <c r="HM58" s="55"/>
      <c r="HN58" s="55"/>
      <c r="HO58" s="55"/>
      <c r="HP58" s="55"/>
      <c r="HQ58" s="55"/>
      <c r="HR58" s="55"/>
      <c r="HS58" s="55"/>
      <c r="HT58" s="55"/>
      <c r="HU58" s="55"/>
      <c r="HV58" s="55"/>
      <c r="HW58" s="55"/>
      <c r="HX58" s="55"/>
      <c r="HY58" s="55"/>
      <c r="HZ58" s="55"/>
      <c r="IA58" s="55"/>
      <c r="IB58" s="55"/>
      <c r="IC58" s="55"/>
      <c r="ID58" s="55"/>
    </row>
    <row r="59" spans="1:238" s="56" customFormat="1" ht="76.5">
      <c r="A59" s="317">
        <f t="shared" si="0"/>
        <v>48</v>
      </c>
      <c r="B59" s="43" t="s">
        <v>309</v>
      </c>
      <c r="C59" s="8">
        <v>33</v>
      </c>
      <c r="D59" s="100" t="s">
        <v>293</v>
      </c>
      <c r="E59" s="62" t="s">
        <v>296</v>
      </c>
      <c r="F59" s="62" t="s">
        <v>297</v>
      </c>
      <c r="G59" s="60" t="s">
        <v>160</v>
      </c>
      <c r="H59" s="101">
        <v>40000000</v>
      </c>
      <c r="I59" s="102">
        <v>210</v>
      </c>
      <c r="J59" s="53">
        <v>42109</v>
      </c>
      <c r="K59" s="53">
        <v>42114</v>
      </c>
      <c r="L59" s="53">
        <f>K59+I59</f>
        <v>42324</v>
      </c>
      <c r="M59" s="68" t="s">
        <v>311</v>
      </c>
      <c r="N59" s="43" t="s">
        <v>109</v>
      </c>
      <c r="O59" s="321" t="s">
        <v>49</v>
      </c>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c r="GH59" s="55"/>
      <c r="GI59" s="55"/>
      <c r="GJ59" s="55"/>
      <c r="GK59" s="55"/>
      <c r="GL59" s="55"/>
      <c r="GM59" s="55"/>
      <c r="GN59" s="55"/>
      <c r="GO59" s="55"/>
      <c r="GP59" s="55"/>
      <c r="GQ59" s="55"/>
      <c r="GR59" s="55"/>
      <c r="GS59" s="55"/>
      <c r="GT59" s="55"/>
      <c r="GU59" s="55"/>
      <c r="GV59" s="55"/>
      <c r="GW59" s="55"/>
      <c r="GX59" s="55"/>
      <c r="GY59" s="55"/>
      <c r="GZ59" s="55"/>
      <c r="HA59" s="55"/>
      <c r="HB59" s="55"/>
      <c r="HC59" s="55"/>
      <c r="HD59" s="55"/>
      <c r="HE59" s="55"/>
      <c r="HF59" s="55"/>
      <c r="HG59" s="55"/>
      <c r="HH59" s="55"/>
      <c r="HI59" s="55"/>
      <c r="HJ59" s="55"/>
      <c r="HK59" s="55"/>
      <c r="HL59" s="55"/>
      <c r="HM59" s="55"/>
      <c r="HN59" s="55"/>
      <c r="HO59" s="55"/>
      <c r="HP59" s="55"/>
      <c r="HQ59" s="55"/>
      <c r="HR59" s="55"/>
      <c r="HS59" s="55"/>
      <c r="HT59" s="55"/>
      <c r="HU59" s="55"/>
      <c r="HV59" s="55"/>
      <c r="HW59" s="55"/>
      <c r="HX59" s="55"/>
      <c r="HY59" s="55"/>
      <c r="HZ59" s="55"/>
      <c r="IA59" s="55"/>
      <c r="IB59" s="55"/>
      <c r="IC59" s="55"/>
      <c r="ID59" s="55"/>
    </row>
    <row r="60" spans="1:238" s="86" customFormat="1" ht="240.75" customHeight="1">
      <c r="A60" s="317">
        <f t="shared" si="0"/>
        <v>49</v>
      </c>
      <c r="B60" s="8" t="s">
        <v>313</v>
      </c>
      <c r="C60" s="105">
        <v>33</v>
      </c>
      <c r="D60" s="76" t="s">
        <v>191</v>
      </c>
      <c r="E60" s="68" t="s">
        <v>192</v>
      </c>
      <c r="F60" s="50" t="s">
        <v>315</v>
      </c>
      <c r="G60" s="60" t="s">
        <v>160</v>
      </c>
      <c r="H60" s="58">
        <f>345000000+250000000+165000000</f>
        <v>760000000</v>
      </c>
      <c r="I60" s="59">
        <v>300</v>
      </c>
      <c r="J60" s="106">
        <v>42055</v>
      </c>
      <c r="K60" s="106">
        <v>42060</v>
      </c>
      <c r="L60" s="106">
        <f>K60+I60</f>
        <v>42360</v>
      </c>
      <c r="M60" s="107" t="s">
        <v>312</v>
      </c>
      <c r="N60" s="76" t="s">
        <v>88</v>
      </c>
      <c r="O60" s="326" t="s">
        <v>310</v>
      </c>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row>
    <row r="61" spans="1:238" s="56" customFormat="1" ht="124.5" customHeight="1">
      <c r="A61" s="317">
        <f t="shared" si="0"/>
        <v>50</v>
      </c>
      <c r="B61" s="108" t="s">
        <v>317</v>
      </c>
      <c r="C61" s="109" t="s">
        <v>177</v>
      </c>
      <c r="D61" s="105" t="s">
        <v>178</v>
      </c>
      <c r="E61" s="68" t="s">
        <v>179</v>
      </c>
      <c r="F61" s="68" t="s">
        <v>316</v>
      </c>
      <c r="G61" s="60" t="s">
        <v>160</v>
      </c>
      <c r="H61" s="110">
        <f>7000000*8*11</f>
        <v>616000000</v>
      </c>
      <c r="I61" s="59">
        <v>240</v>
      </c>
      <c r="J61" s="106">
        <v>42029</v>
      </c>
      <c r="K61" s="106">
        <v>42034</v>
      </c>
      <c r="L61" s="111">
        <f>K61+I61</f>
        <v>42274</v>
      </c>
      <c r="M61" s="54" t="s">
        <v>319</v>
      </c>
      <c r="N61" s="76" t="s">
        <v>121</v>
      </c>
      <c r="O61" s="322" t="s">
        <v>318</v>
      </c>
      <c r="P61" s="138"/>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c r="FJ61" s="55"/>
      <c r="FK61" s="55"/>
      <c r="FL61" s="55"/>
      <c r="FM61" s="55"/>
      <c r="FN61" s="55"/>
      <c r="FO61" s="55"/>
      <c r="FP61" s="55"/>
      <c r="FQ61" s="55"/>
      <c r="FR61" s="55"/>
      <c r="FS61" s="55"/>
      <c r="FT61" s="55"/>
      <c r="FU61" s="55"/>
      <c r="FV61" s="55"/>
      <c r="FW61" s="55"/>
      <c r="FX61" s="55"/>
      <c r="FY61" s="55"/>
      <c r="FZ61" s="55"/>
      <c r="GA61" s="55"/>
      <c r="GB61" s="55"/>
      <c r="GC61" s="55"/>
      <c r="GD61" s="55"/>
      <c r="GE61" s="55"/>
      <c r="GF61" s="55"/>
      <c r="GG61" s="55"/>
      <c r="GH61" s="55"/>
      <c r="GI61" s="55"/>
      <c r="GJ61" s="55"/>
      <c r="GK61" s="55"/>
      <c r="GL61" s="55"/>
      <c r="GM61" s="55"/>
      <c r="GN61" s="55"/>
      <c r="GO61" s="55"/>
      <c r="GP61" s="55"/>
      <c r="GQ61" s="55"/>
      <c r="GR61" s="55"/>
      <c r="GS61" s="55"/>
      <c r="GT61" s="55"/>
      <c r="GU61" s="55"/>
      <c r="GV61" s="55"/>
      <c r="GW61" s="55"/>
      <c r="GX61" s="55"/>
      <c r="GY61" s="55"/>
      <c r="GZ61" s="55"/>
      <c r="HA61" s="55"/>
      <c r="HB61" s="55"/>
      <c r="HC61" s="55"/>
      <c r="HD61" s="55"/>
      <c r="HE61" s="55"/>
      <c r="HF61" s="55"/>
      <c r="HG61" s="55"/>
      <c r="HH61" s="55"/>
      <c r="HI61" s="55"/>
      <c r="HJ61" s="55"/>
      <c r="HK61" s="55"/>
      <c r="HL61" s="55"/>
      <c r="HM61" s="55"/>
      <c r="HN61" s="55"/>
      <c r="HO61" s="55"/>
      <c r="HP61" s="55"/>
      <c r="HQ61" s="55"/>
      <c r="HR61" s="55"/>
      <c r="HS61" s="55"/>
      <c r="HT61" s="55"/>
      <c r="HU61" s="55"/>
      <c r="HV61" s="55"/>
      <c r="HW61" s="55"/>
      <c r="HX61" s="55"/>
      <c r="HY61" s="55"/>
      <c r="HZ61" s="55"/>
      <c r="IA61" s="55"/>
      <c r="IB61" s="55"/>
      <c r="IC61" s="55"/>
      <c r="ID61" s="55"/>
    </row>
    <row r="62" spans="1:238" s="56" customFormat="1" ht="153.75" customHeight="1">
      <c r="A62" s="317">
        <f t="shared" si="0"/>
        <v>51</v>
      </c>
      <c r="B62" s="108" t="s">
        <v>320</v>
      </c>
      <c r="C62" s="109" t="s">
        <v>177</v>
      </c>
      <c r="D62" s="105" t="s">
        <v>178</v>
      </c>
      <c r="E62" s="68" t="s">
        <v>179</v>
      </c>
      <c r="F62" s="68" t="s">
        <v>316</v>
      </c>
      <c r="G62" s="60" t="s">
        <v>160</v>
      </c>
      <c r="H62" s="110">
        <f>8050000*11</f>
        <v>88550000</v>
      </c>
      <c r="I62" s="59">
        <v>330</v>
      </c>
      <c r="J62" s="106">
        <v>42011</v>
      </c>
      <c r="K62" s="106">
        <v>42016</v>
      </c>
      <c r="L62" s="111">
        <f>K62+I62</f>
        <v>42346</v>
      </c>
      <c r="M62" s="54" t="s">
        <v>321</v>
      </c>
      <c r="N62" s="76" t="s">
        <v>322</v>
      </c>
      <c r="O62" s="326" t="s">
        <v>323</v>
      </c>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row>
    <row r="63" spans="1:238" s="56" customFormat="1" ht="48.75" customHeight="1">
      <c r="A63" s="317">
        <f t="shared" si="0"/>
        <v>52</v>
      </c>
      <c r="B63" s="78" t="s">
        <v>330</v>
      </c>
      <c r="C63" s="112">
        <v>31202</v>
      </c>
      <c r="D63" s="76" t="s">
        <v>173</v>
      </c>
      <c r="E63" s="68" t="s">
        <v>331</v>
      </c>
      <c r="F63" s="68" t="s">
        <v>316</v>
      </c>
      <c r="G63" s="60" t="s">
        <v>160</v>
      </c>
      <c r="H63" s="113">
        <v>50000000</v>
      </c>
      <c r="I63" s="59">
        <v>270</v>
      </c>
      <c r="J63" s="106">
        <v>42078</v>
      </c>
      <c r="K63" s="106">
        <v>42083</v>
      </c>
      <c r="L63" s="106">
        <v>42353</v>
      </c>
      <c r="M63" s="68" t="s">
        <v>334</v>
      </c>
      <c r="N63" s="76" t="s">
        <v>333</v>
      </c>
      <c r="O63" s="323" t="s">
        <v>335</v>
      </c>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c r="EO63" s="55"/>
      <c r="EP63" s="55"/>
      <c r="EQ63" s="55"/>
      <c r="ER63" s="55"/>
      <c r="ES63" s="55"/>
      <c r="ET63" s="55"/>
      <c r="EU63" s="55"/>
      <c r="EV63" s="55"/>
      <c r="EW63" s="55"/>
      <c r="EX63" s="55"/>
      <c r="EY63" s="55"/>
      <c r="EZ63" s="55"/>
      <c r="FA63" s="55"/>
      <c r="FB63" s="55"/>
      <c r="FC63" s="55"/>
      <c r="FD63" s="55"/>
      <c r="FE63" s="55"/>
      <c r="FF63" s="55"/>
      <c r="FG63" s="55"/>
      <c r="FH63" s="55"/>
      <c r="FI63" s="55"/>
      <c r="FJ63" s="55"/>
      <c r="FK63" s="55"/>
      <c r="FL63" s="55"/>
      <c r="FM63" s="55"/>
      <c r="FN63" s="55"/>
      <c r="FO63" s="55"/>
      <c r="FP63" s="55"/>
      <c r="FQ63" s="55"/>
      <c r="FR63" s="55"/>
      <c r="FS63" s="55"/>
      <c r="FT63" s="55"/>
      <c r="FU63" s="55"/>
      <c r="FV63" s="55"/>
      <c r="FW63" s="55"/>
      <c r="FX63" s="55"/>
      <c r="FY63" s="55"/>
      <c r="FZ63" s="55"/>
      <c r="GA63" s="55"/>
      <c r="GB63" s="55"/>
      <c r="GC63" s="55"/>
      <c r="GD63" s="55"/>
      <c r="GE63" s="55"/>
      <c r="GF63" s="55"/>
      <c r="GG63" s="55"/>
      <c r="GH63" s="55"/>
      <c r="GI63" s="55"/>
      <c r="GJ63" s="55"/>
      <c r="GK63" s="55"/>
      <c r="GL63" s="55"/>
      <c r="GM63" s="55"/>
      <c r="GN63" s="55"/>
      <c r="GO63" s="55"/>
      <c r="GP63" s="55"/>
      <c r="GQ63" s="55"/>
      <c r="GR63" s="55"/>
      <c r="GS63" s="55"/>
      <c r="GT63" s="55"/>
      <c r="GU63" s="55"/>
      <c r="GV63" s="55"/>
      <c r="GW63" s="55"/>
      <c r="GX63" s="55"/>
      <c r="GY63" s="55"/>
      <c r="GZ63" s="55"/>
      <c r="HA63" s="55"/>
      <c r="HB63" s="55"/>
      <c r="HC63" s="55"/>
      <c r="HD63" s="55"/>
      <c r="HE63" s="55"/>
      <c r="HF63" s="55"/>
      <c r="HG63" s="55"/>
      <c r="HH63" s="55"/>
      <c r="HI63" s="55"/>
      <c r="HJ63" s="55"/>
      <c r="HK63" s="55"/>
      <c r="HL63" s="55"/>
      <c r="HM63" s="55"/>
      <c r="HN63" s="55"/>
      <c r="HO63" s="55"/>
      <c r="HP63" s="55"/>
      <c r="HQ63" s="55"/>
      <c r="HR63" s="55"/>
      <c r="HS63" s="55"/>
      <c r="HT63" s="55"/>
      <c r="HU63" s="55"/>
      <c r="HV63" s="55"/>
      <c r="HW63" s="55"/>
      <c r="HX63" s="55"/>
      <c r="HY63" s="55"/>
      <c r="HZ63" s="55"/>
      <c r="IA63" s="55"/>
      <c r="IB63" s="55"/>
      <c r="IC63" s="55"/>
      <c r="ID63" s="55"/>
    </row>
    <row r="64" spans="1:238" s="56" customFormat="1" ht="138.75" customHeight="1">
      <c r="A64" s="317">
        <f t="shared" si="0"/>
        <v>53</v>
      </c>
      <c r="B64" s="78" t="s">
        <v>330</v>
      </c>
      <c r="C64" s="112">
        <v>31202</v>
      </c>
      <c r="D64" s="76" t="s">
        <v>173</v>
      </c>
      <c r="E64" s="68" t="s">
        <v>337</v>
      </c>
      <c r="F64" s="68" t="s">
        <v>316</v>
      </c>
      <c r="G64" s="60" t="s">
        <v>160</v>
      </c>
      <c r="H64" s="113">
        <v>155000000</v>
      </c>
      <c r="I64" s="59">
        <v>270</v>
      </c>
      <c r="J64" s="106">
        <v>42078</v>
      </c>
      <c r="K64" s="106">
        <v>42083</v>
      </c>
      <c r="L64" s="106">
        <v>42353</v>
      </c>
      <c r="M64" s="68" t="s">
        <v>332</v>
      </c>
      <c r="N64" s="43" t="s">
        <v>336</v>
      </c>
      <c r="O64" s="323" t="s">
        <v>335</v>
      </c>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5"/>
      <c r="FF64" s="55"/>
      <c r="FG64" s="55"/>
      <c r="FH64" s="55"/>
      <c r="FI64" s="55"/>
      <c r="FJ64" s="55"/>
      <c r="FK64" s="55"/>
      <c r="FL64" s="55"/>
      <c r="FM64" s="55"/>
      <c r="FN64" s="55"/>
      <c r="FO64" s="55"/>
      <c r="FP64" s="55"/>
      <c r="FQ64" s="55"/>
      <c r="FR64" s="55"/>
      <c r="FS64" s="55"/>
      <c r="FT64" s="55"/>
      <c r="FU64" s="55"/>
      <c r="FV64" s="55"/>
      <c r="FW64" s="55"/>
      <c r="FX64" s="55"/>
      <c r="FY64" s="55"/>
      <c r="FZ64" s="55"/>
      <c r="GA64" s="55"/>
      <c r="GB64" s="55"/>
      <c r="GC64" s="55"/>
      <c r="GD64" s="55"/>
      <c r="GE64" s="55"/>
      <c r="GF64" s="55"/>
      <c r="GG64" s="55"/>
      <c r="GH64" s="55"/>
      <c r="GI64" s="55"/>
      <c r="GJ64" s="55"/>
      <c r="GK64" s="55"/>
      <c r="GL64" s="55"/>
      <c r="GM64" s="55"/>
      <c r="GN64" s="55"/>
      <c r="GO64" s="55"/>
      <c r="GP64" s="55"/>
      <c r="GQ64" s="55"/>
      <c r="GR64" s="55"/>
      <c r="GS64" s="55"/>
      <c r="GT64" s="55"/>
      <c r="GU64" s="55"/>
      <c r="GV64" s="55"/>
      <c r="GW64" s="55"/>
      <c r="GX64" s="55"/>
      <c r="GY64" s="55"/>
      <c r="GZ64" s="55"/>
      <c r="HA64" s="55"/>
      <c r="HB64" s="55"/>
      <c r="HC64" s="55"/>
      <c r="HD64" s="55"/>
      <c r="HE64" s="55"/>
      <c r="HF64" s="55"/>
      <c r="HG64" s="55"/>
      <c r="HH64" s="55"/>
      <c r="HI64" s="55"/>
      <c r="HJ64" s="55"/>
      <c r="HK64" s="55"/>
      <c r="HL64" s="55"/>
      <c r="HM64" s="55"/>
      <c r="HN64" s="55"/>
      <c r="HO64" s="55"/>
      <c r="HP64" s="55"/>
      <c r="HQ64" s="55"/>
      <c r="HR64" s="55"/>
      <c r="HS64" s="55"/>
      <c r="HT64" s="55"/>
      <c r="HU64" s="55"/>
      <c r="HV64" s="55"/>
      <c r="HW64" s="55"/>
      <c r="HX64" s="55"/>
      <c r="HY64" s="55"/>
      <c r="HZ64" s="55"/>
      <c r="IA64" s="55"/>
      <c r="IB64" s="55"/>
      <c r="IC64" s="55"/>
      <c r="ID64" s="55"/>
    </row>
    <row r="65" spans="1:238" s="56" customFormat="1" ht="123.75" customHeight="1">
      <c r="A65" s="317">
        <f t="shared" si="0"/>
        <v>54</v>
      </c>
      <c r="B65" s="65" t="s">
        <v>130</v>
      </c>
      <c r="C65" s="8">
        <v>31201</v>
      </c>
      <c r="D65" s="8" t="s">
        <v>270</v>
      </c>
      <c r="E65" s="50" t="s">
        <v>157</v>
      </c>
      <c r="F65" s="50" t="s">
        <v>203</v>
      </c>
      <c r="G65" s="60" t="s">
        <v>163</v>
      </c>
      <c r="H65" s="58">
        <v>3500000</v>
      </c>
      <c r="I65" s="81">
        <v>30</v>
      </c>
      <c r="J65" s="82">
        <v>42060</v>
      </c>
      <c r="K65" s="82">
        <v>42062</v>
      </c>
      <c r="L65" s="82">
        <v>42091</v>
      </c>
      <c r="M65" s="89" t="s">
        <v>116</v>
      </c>
      <c r="N65" s="43" t="s">
        <v>269</v>
      </c>
      <c r="O65" s="321" t="s">
        <v>271</v>
      </c>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c r="FJ65" s="55"/>
      <c r="FK65" s="55"/>
      <c r="FL65" s="55"/>
      <c r="FM65" s="55"/>
      <c r="FN65" s="55"/>
      <c r="FO65" s="55"/>
      <c r="FP65" s="55"/>
      <c r="FQ65" s="55"/>
      <c r="FR65" s="55"/>
      <c r="FS65" s="55"/>
      <c r="FT65" s="55"/>
      <c r="FU65" s="55"/>
      <c r="FV65" s="55"/>
      <c r="FW65" s="55"/>
      <c r="FX65" s="55"/>
      <c r="FY65" s="55"/>
      <c r="FZ65" s="55"/>
      <c r="GA65" s="55"/>
      <c r="GB65" s="55"/>
      <c r="GC65" s="55"/>
      <c r="GD65" s="55"/>
      <c r="GE65" s="55"/>
      <c r="GF65" s="55"/>
      <c r="GG65" s="55"/>
      <c r="GH65" s="55"/>
      <c r="GI65" s="55"/>
      <c r="GJ65" s="55"/>
      <c r="GK65" s="55"/>
      <c r="GL65" s="55"/>
      <c r="GM65" s="55"/>
      <c r="GN65" s="55"/>
      <c r="GO65" s="55"/>
      <c r="GP65" s="55"/>
      <c r="GQ65" s="55"/>
      <c r="GR65" s="55"/>
      <c r="GS65" s="55"/>
      <c r="GT65" s="55"/>
      <c r="GU65" s="55"/>
      <c r="GV65" s="55"/>
      <c r="GW65" s="55"/>
      <c r="GX65" s="55"/>
      <c r="GY65" s="55"/>
      <c r="GZ65" s="55"/>
      <c r="HA65" s="55"/>
      <c r="HB65" s="55"/>
      <c r="HC65" s="55"/>
      <c r="HD65" s="55"/>
      <c r="HE65" s="55"/>
      <c r="HF65" s="55"/>
      <c r="HG65" s="55"/>
      <c r="HH65" s="55"/>
      <c r="HI65" s="55"/>
      <c r="HJ65" s="55"/>
      <c r="HK65" s="55"/>
      <c r="HL65" s="55"/>
      <c r="HM65" s="55"/>
      <c r="HN65" s="55"/>
      <c r="HO65" s="55"/>
      <c r="HP65" s="55"/>
      <c r="HQ65" s="55"/>
      <c r="HR65" s="55"/>
      <c r="HS65" s="55"/>
      <c r="HT65" s="55"/>
      <c r="HU65" s="55"/>
      <c r="HV65" s="55"/>
      <c r="HW65" s="55"/>
      <c r="HX65" s="55"/>
      <c r="HY65" s="55"/>
      <c r="HZ65" s="55"/>
      <c r="IA65" s="55"/>
      <c r="IB65" s="55"/>
      <c r="IC65" s="55"/>
      <c r="ID65" s="55"/>
    </row>
    <row r="66" spans="1:238" s="56" customFormat="1" ht="171" customHeight="1">
      <c r="A66" s="317">
        <f t="shared" si="0"/>
        <v>55</v>
      </c>
      <c r="B66" s="65" t="s">
        <v>130</v>
      </c>
      <c r="C66" s="8">
        <v>31201</v>
      </c>
      <c r="D66" s="44" t="s">
        <v>153</v>
      </c>
      <c r="E66" s="62" t="s">
        <v>157</v>
      </c>
      <c r="F66" s="68" t="s">
        <v>197</v>
      </c>
      <c r="G66" s="43" t="s">
        <v>155</v>
      </c>
      <c r="H66" s="101">
        <f>115060000+3474812</f>
        <v>118534812</v>
      </c>
      <c r="I66" s="114">
        <v>75</v>
      </c>
      <c r="J66" s="77">
        <v>42272</v>
      </c>
      <c r="K66" s="77">
        <v>42282</v>
      </c>
      <c r="L66" s="77">
        <f aca="true" t="shared" si="2" ref="L66:L85">+K66+I66</f>
        <v>42357</v>
      </c>
      <c r="M66" s="84" t="s">
        <v>89</v>
      </c>
      <c r="N66" s="115" t="s">
        <v>346</v>
      </c>
      <c r="O66" s="324" t="s">
        <v>347</v>
      </c>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row>
    <row r="67" spans="1:238" s="56" customFormat="1" ht="136.5" customHeight="1">
      <c r="A67" s="317">
        <f t="shared" si="0"/>
        <v>56</v>
      </c>
      <c r="B67" s="65" t="s">
        <v>130</v>
      </c>
      <c r="C67" s="8">
        <v>31201</v>
      </c>
      <c r="D67" s="44" t="s">
        <v>153</v>
      </c>
      <c r="E67" s="62" t="s">
        <v>348</v>
      </c>
      <c r="F67" s="68" t="s">
        <v>197</v>
      </c>
      <c r="G67" s="43" t="s">
        <v>155</v>
      </c>
      <c r="H67" s="101">
        <f>180000000</f>
        <v>180000000</v>
      </c>
      <c r="I67" s="114">
        <v>365</v>
      </c>
      <c r="J67" s="77">
        <v>42207</v>
      </c>
      <c r="K67" s="77">
        <v>42214</v>
      </c>
      <c r="L67" s="77">
        <f t="shared" si="2"/>
        <v>42579</v>
      </c>
      <c r="M67" s="82" t="s">
        <v>90</v>
      </c>
      <c r="N67" s="115" t="s">
        <v>0</v>
      </c>
      <c r="O67" s="321" t="s">
        <v>349</v>
      </c>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row>
    <row r="68" spans="1:238" s="56" customFormat="1" ht="76.5">
      <c r="A68" s="317">
        <f t="shared" si="0"/>
        <v>57</v>
      </c>
      <c r="B68" s="65" t="s">
        <v>130</v>
      </c>
      <c r="C68" s="8">
        <v>31201</v>
      </c>
      <c r="D68" s="44" t="s">
        <v>153</v>
      </c>
      <c r="E68" s="62" t="s">
        <v>348</v>
      </c>
      <c r="F68" s="62" t="s">
        <v>203</v>
      </c>
      <c r="G68" s="60" t="s">
        <v>160</v>
      </c>
      <c r="H68" s="101">
        <v>15000000</v>
      </c>
      <c r="I68" s="116">
        <v>365</v>
      </c>
      <c r="J68" s="77">
        <v>42038</v>
      </c>
      <c r="K68" s="77">
        <v>42044</v>
      </c>
      <c r="L68" s="77">
        <f t="shared" si="2"/>
        <v>42409</v>
      </c>
      <c r="M68" s="117" t="s">
        <v>91</v>
      </c>
      <c r="N68" s="72" t="s">
        <v>350</v>
      </c>
      <c r="O68" s="322" t="s">
        <v>351</v>
      </c>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row>
    <row r="69" spans="1:238" s="56" customFormat="1" ht="127.5">
      <c r="A69" s="317">
        <f t="shared" si="0"/>
        <v>58</v>
      </c>
      <c r="B69" s="65" t="s">
        <v>130</v>
      </c>
      <c r="C69" s="8">
        <v>31201</v>
      </c>
      <c r="D69" s="44" t="s">
        <v>153</v>
      </c>
      <c r="E69" s="62" t="s">
        <v>352</v>
      </c>
      <c r="F69" s="68" t="s">
        <v>197</v>
      </c>
      <c r="G69" s="60" t="s">
        <v>160</v>
      </c>
      <c r="H69" s="101">
        <v>100000000</v>
      </c>
      <c r="I69" s="116">
        <v>365</v>
      </c>
      <c r="J69" s="77">
        <v>42079</v>
      </c>
      <c r="K69" s="77">
        <v>42086</v>
      </c>
      <c r="L69" s="77">
        <f t="shared" si="2"/>
        <v>42451</v>
      </c>
      <c r="M69" s="43" t="s">
        <v>92</v>
      </c>
      <c r="N69" s="43" t="s">
        <v>392</v>
      </c>
      <c r="O69" s="321" t="s">
        <v>353</v>
      </c>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row>
    <row r="70" spans="1:238" s="56" customFormat="1" ht="89.25">
      <c r="A70" s="317">
        <f t="shared" si="0"/>
        <v>59</v>
      </c>
      <c r="B70" s="65" t="s">
        <v>130</v>
      </c>
      <c r="C70" s="8">
        <v>31201</v>
      </c>
      <c r="D70" s="44" t="s">
        <v>153</v>
      </c>
      <c r="E70" s="62" t="s">
        <v>352</v>
      </c>
      <c r="F70" s="98" t="s">
        <v>203</v>
      </c>
      <c r="G70" s="43" t="s">
        <v>155</v>
      </c>
      <c r="H70" s="101">
        <v>20000000</v>
      </c>
      <c r="I70" s="114">
        <v>45</v>
      </c>
      <c r="J70" s="77">
        <v>42046</v>
      </c>
      <c r="K70" s="77">
        <v>42048</v>
      </c>
      <c r="L70" s="77">
        <f t="shared" si="2"/>
        <v>42093</v>
      </c>
      <c r="M70" s="47" t="s">
        <v>93</v>
      </c>
      <c r="N70" s="43" t="s">
        <v>393</v>
      </c>
      <c r="O70" s="321" t="s">
        <v>354</v>
      </c>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row>
    <row r="71" spans="1:238" s="56" customFormat="1" ht="89.25">
      <c r="A71" s="317">
        <f t="shared" si="0"/>
        <v>60</v>
      </c>
      <c r="B71" s="65" t="s">
        <v>130</v>
      </c>
      <c r="C71" s="8">
        <v>31202</v>
      </c>
      <c r="D71" s="44" t="s">
        <v>173</v>
      </c>
      <c r="E71" s="62" t="s">
        <v>355</v>
      </c>
      <c r="F71" s="44" t="s">
        <v>316</v>
      </c>
      <c r="G71" s="44" t="s">
        <v>119</v>
      </c>
      <c r="H71" s="101">
        <f>53000000+1600600</f>
        <v>54600600</v>
      </c>
      <c r="I71" s="116">
        <v>365</v>
      </c>
      <c r="J71" s="77">
        <v>42188</v>
      </c>
      <c r="K71" s="118">
        <v>42191</v>
      </c>
      <c r="L71" s="77">
        <f t="shared" si="2"/>
        <v>42556</v>
      </c>
      <c r="M71" s="44" t="s">
        <v>94</v>
      </c>
      <c r="N71" s="72" t="s">
        <v>356</v>
      </c>
      <c r="O71" s="321" t="s">
        <v>357</v>
      </c>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c r="GS71" s="55"/>
      <c r="GT71" s="55"/>
      <c r="GU71" s="55"/>
      <c r="GV71" s="55"/>
      <c r="GW71" s="55"/>
      <c r="GX71" s="55"/>
      <c r="GY71" s="55"/>
      <c r="GZ71" s="55"/>
      <c r="HA71" s="55"/>
      <c r="HB71" s="55"/>
      <c r="HC71" s="55"/>
      <c r="HD71" s="55"/>
      <c r="HE71" s="55"/>
      <c r="HF71" s="55"/>
      <c r="HG71" s="55"/>
      <c r="HH71" s="55"/>
      <c r="HI71" s="55"/>
      <c r="HJ71" s="55"/>
      <c r="HK71" s="55"/>
      <c r="HL71" s="55"/>
      <c r="HM71" s="55"/>
      <c r="HN71" s="55"/>
      <c r="HO71" s="55"/>
      <c r="HP71" s="55"/>
      <c r="HQ71" s="55"/>
      <c r="HR71" s="55"/>
      <c r="HS71" s="55"/>
      <c r="HT71" s="55"/>
      <c r="HU71" s="55"/>
      <c r="HV71" s="55"/>
      <c r="HW71" s="55"/>
      <c r="HX71" s="55"/>
      <c r="HY71" s="55"/>
      <c r="HZ71" s="55"/>
      <c r="IA71" s="55"/>
      <c r="IB71" s="55"/>
      <c r="IC71" s="55"/>
      <c r="ID71" s="55"/>
    </row>
    <row r="72" spans="1:238" s="56" customFormat="1" ht="114.75">
      <c r="A72" s="317">
        <f t="shared" si="0"/>
        <v>61</v>
      </c>
      <c r="B72" s="65" t="s">
        <v>130</v>
      </c>
      <c r="C72" s="8">
        <v>31202</v>
      </c>
      <c r="D72" s="44" t="s">
        <v>173</v>
      </c>
      <c r="E72" s="62" t="s">
        <v>355</v>
      </c>
      <c r="F72" s="62" t="s">
        <v>203</v>
      </c>
      <c r="G72" s="60" t="s">
        <v>160</v>
      </c>
      <c r="H72" s="101">
        <f>4400000+132880</f>
        <v>4532880</v>
      </c>
      <c r="I72" s="116">
        <v>365</v>
      </c>
      <c r="J72" s="77">
        <v>42152</v>
      </c>
      <c r="K72" s="77">
        <v>42163</v>
      </c>
      <c r="L72" s="77">
        <f t="shared" si="2"/>
        <v>42528</v>
      </c>
      <c r="M72" s="44" t="s">
        <v>95</v>
      </c>
      <c r="N72" s="119" t="s">
        <v>358</v>
      </c>
      <c r="O72" s="321" t="s">
        <v>359</v>
      </c>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c r="GX72" s="55"/>
      <c r="GY72" s="55"/>
      <c r="GZ72" s="55"/>
      <c r="HA72" s="55"/>
      <c r="HB72" s="55"/>
      <c r="HC72" s="55"/>
      <c r="HD72" s="55"/>
      <c r="HE72" s="55"/>
      <c r="HF72" s="55"/>
      <c r="HG72" s="55"/>
      <c r="HH72" s="55"/>
      <c r="HI72" s="55"/>
      <c r="HJ72" s="55"/>
      <c r="HK72" s="55"/>
      <c r="HL72" s="55"/>
      <c r="HM72" s="55"/>
      <c r="HN72" s="55"/>
      <c r="HO72" s="55"/>
      <c r="HP72" s="55"/>
      <c r="HQ72" s="55"/>
      <c r="HR72" s="55"/>
      <c r="HS72" s="55"/>
      <c r="HT72" s="55"/>
      <c r="HU72" s="55"/>
      <c r="HV72" s="55"/>
      <c r="HW72" s="55"/>
      <c r="HX72" s="55"/>
      <c r="HY72" s="55"/>
      <c r="HZ72" s="55"/>
      <c r="IA72" s="55"/>
      <c r="IB72" s="55"/>
      <c r="IC72" s="55"/>
      <c r="ID72" s="55"/>
    </row>
    <row r="73" spans="1:238" s="56" customFormat="1" ht="76.5">
      <c r="A73" s="317">
        <f t="shared" si="0"/>
        <v>62</v>
      </c>
      <c r="B73" s="65" t="s">
        <v>130</v>
      </c>
      <c r="C73" s="8">
        <v>31202</v>
      </c>
      <c r="D73" s="44" t="s">
        <v>173</v>
      </c>
      <c r="E73" s="62" t="s">
        <v>283</v>
      </c>
      <c r="F73" s="68" t="s">
        <v>197</v>
      </c>
      <c r="G73" s="60" t="s">
        <v>160</v>
      </c>
      <c r="H73" s="101">
        <v>79500000</v>
      </c>
      <c r="I73" s="116">
        <v>365</v>
      </c>
      <c r="J73" s="77">
        <v>42163</v>
      </c>
      <c r="K73" s="77">
        <v>42168</v>
      </c>
      <c r="L73" s="77">
        <f t="shared" si="2"/>
        <v>42533</v>
      </c>
      <c r="M73" s="44" t="s">
        <v>96</v>
      </c>
      <c r="N73" s="72" t="s">
        <v>360</v>
      </c>
      <c r="O73" s="321" t="s">
        <v>361</v>
      </c>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c r="GS73" s="55"/>
      <c r="GT73" s="55"/>
      <c r="GU73" s="55"/>
      <c r="GV73" s="55"/>
      <c r="GW73" s="55"/>
      <c r="GX73" s="55"/>
      <c r="GY73" s="55"/>
      <c r="GZ73" s="55"/>
      <c r="HA73" s="55"/>
      <c r="HB73" s="55"/>
      <c r="HC73" s="55"/>
      <c r="HD73" s="55"/>
      <c r="HE73" s="55"/>
      <c r="HF73" s="55"/>
      <c r="HG73" s="55"/>
      <c r="HH73" s="55"/>
      <c r="HI73" s="55"/>
      <c r="HJ73" s="55"/>
      <c r="HK73" s="55"/>
      <c r="HL73" s="55"/>
      <c r="HM73" s="55"/>
      <c r="HN73" s="55"/>
      <c r="HO73" s="55"/>
      <c r="HP73" s="55"/>
      <c r="HQ73" s="55"/>
      <c r="HR73" s="55"/>
      <c r="HS73" s="55"/>
      <c r="HT73" s="55"/>
      <c r="HU73" s="55"/>
      <c r="HV73" s="55"/>
      <c r="HW73" s="55"/>
      <c r="HX73" s="55"/>
      <c r="HY73" s="55"/>
      <c r="HZ73" s="55"/>
      <c r="IA73" s="55"/>
      <c r="IB73" s="55"/>
      <c r="IC73" s="55"/>
      <c r="ID73" s="55"/>
    </row>
    <row r="74" spans="1:238" s="56" customFormat="1" ht="114.75">
      <c r="A74" s="317">
        <f t="shared" si="0"/>
        <v>63</v>
      </c>
      <c r="B74" s="65" t="s">
        <v>130</v>
      </c>
      <c r="C74" s="8">
        <v>31202</v>
      </c>
      <c r="D74" s="44" t="s">
        <v>173</v>
      </c>
      <c r="E74" s="62" t="s">
        <v>174</v>
      </c>
      <c r="F74" s="50" t="s">
        <v>315</v>
      </c>
      <c r="G74" s="60" t="s">
        <v>160</v>
      </c>
      <c r="H74" s="101">
        <f>814198363+40709918+91719</f>
        <v>855000000</v>
      </c>
      <c r="I74" s="116">
        <v>365</v>
      </c>
      <c r="J74" s="77">
        <v>42079</v>
      </c>
      <c r="K74" s="77">
        <v>42093</v>
      </c>
      <c r="L74" s="77">
        <f t="shared" si="2"/>
        <v>42458</v>
      </c>
      <c r="M74" s="44" t="s">
        <v>97</v>
      </c>
      <c r="N74" s="43" t="s">
        <v>362</v>
      </c>
      <c r="O74" s="321" t="s">
        <v>363</v>
      </c>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c r="GZ74" s="55"/>
      <c r="HA74" s="55"/>
      <c r="HB74" s="55"/>
      <c r="HC74" s="55"/>
      <c r="HD74" s="55"/>
      <c r="HE74" s="55"/>
      <c r="HF74" s="55"/>
      <c r="HG74" s="55"/>
      <c r="HH74" s="55"/>
      <c r="HI74" s="55"/>
      <c r="HJ74" s="55"/>
      <c r="HK74" s="55"/>
      <c r="HL74" s="55"/>
      <c r="HM74" s="55"/>
      <c r="HN74" s="55"/>
      <c r="HO74" s="55"/>
      <c r="HP74" s="55"/>
      <c r="HQ74" s="55"/>
      <c r="HR74" s="55"/>
      <c r="HS74" s="55"/>
      <c r="HT74" s="55"/>
      <c r="HU74" s="55"/>
      <c r="HV74" s="55"/>
      <c r="HW74" s="55"/>
      <c r="HX74" s="55"/>
      <c r="HY74" s="55"/>
      <c r="HZ74" s="55"/>
      <c r="IA74" s="55"/>
      <c r="IB74" s="55"/>
      <c r="IC74" s="55"/>
      <c r="ID74" s="55"/>
    </row>
    <row r="75" spans="1:238" s="56" customFormat="1" ht="63.75">
      <c r="A75" s="317">
        <f t="shared" si="0"/>
        <v>64</v>
      </c>
      <c r="B75" s="65" t="s">
        <v>130</v>
      </c>
      <c r="C75" s="8">
        <v>31202</v>
      </c>
      <c r="D75" s="44" t="s">
        <v>173</v>
      </c>
      <c r="E75" s="62" t="s">
        <v>364</v>
      </c>
      <c r="F75" s="62" t="s">
        <v>316</v>
      </c>
      <c r="G75" s="44" t="s">
        <v>365</v>
      </c>
      <c r="H75" s="110">
        <v>69353064</v>
      </c>
      <c r="I75" s="114">
        <v>365</v>
      </c>
      <c r="J75" s="77">
        <v>42309</v>
      </c>
      <c r="K75" s="77">
        <v>42309</v>
      </c>
      <c r="L75" s="77">
        <f t="shared" si="2"/>
        <v>42674</v>
      </c>
      <c r="M75" s="44" t="s">
        <v>98</v>
      </c>
      <c r="N75" s="43" t="s">
        <v>44</v>
      </c>
      <c r="O75" s="321" t="s">
        <v>366</v>
      </c>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c r="GZ75" s="55"/>
      <c r="HA75" s="55"/>
      <c r="HB75" s="55"/>
      <c r="HC75" s="55"/>
      <c r="HD75" s="55"/>
      <c r="HE75" s="55"/>
      <c r="HF75" s="55"/>
      <c r="HG75" s="55"/>
      <c r="HH75" s="55"/>
      <c r="HI75" s="55"/>
      <c r="HJ75" s="55"/>
      <c r="HK75" s="55"/>
      <c r="HL75" s="55"/>
      <c r="HM75" s="55"/>
      <c r="HN75" s="55"/>
      <c r="HO75" s="55"/>
      <c r="HP75" s="55"/>
      <c r="HQ75" s="55"/>
      <c r="HR75" s="55"/>
      <c r="HS75" s="55"/>
      <c r="HT75" s="55"/>
      <c r="HU75" s="55"/>
      <c r="HV75" s="55"/>
      <c r="HW75" s="55"/>
      <c r="HX75" s="55"/>
      <c r="HY75" s="55"/>
      <c r="HZ75" s="55"/>
      <c r="IA75" s="55"/>
      <c r="IB75" s="55"/>
      <c r="IC75" s="55"/>
      <c r="ID75" s="55"/>
    </row>
    <row r="76" spans="1:238" s="56" customFormat="1" ht="89.25">
      <c r="A76" s="317">
        <f t="shared" si="0"/>
        <v>65</v>
      </c>
      <c r="B76" s="65" t="s">
        <v>130</v>
      </c>
      <c r="C76" s="8">
        <v>31202</v>
      </c>
      <c r="D76" s="44" t="s">
        <v>173</v>
      </c>
      <c r="E76" s="62" t="s">
        <v>174</v>
      </c>
      <c r="F76" s="68" t="s">
        <v>197</v>
      </c>
      <c r="G76" s="60" t="s">
        <v>160</v>
      </c>
      <c r="H76" s="110">
        <f>162000000+4892400</f>
        <v>166892400</v>
      </c>
      <c r="I76" s="114">
        <v>365</v>
      </c>
      <c r="J76" s="77">
        <v>42124</v>
      </c>
      <c r="K76" s="77">
        <v>42130</v>
      </c>
      <c r="L76" s="77">
        <f t="shared" si="2"/>
        <v>42495</v>
      </c>
      <c r="M76" s="44" t="s">
        <v>99</v>
      </c>
      <c r="N76" s="43" t="s">
        <v>367</v>
      </c>
      <c r="O76" s="321" t="s">
        <v>368</v>
      </c>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c r="GZ76" s="55"/>
      <c r="HA76" s="55"/>
      <c r="HB76" s="55"/>
      <c r="HC76" s="55"/>
      <c r="HD76" s="55"/>
      <c r="HE76" s="55"/>
      <c r="HF76" s="55"/>
      <c r="HG76" s="55"/>
      <c r="HH76" s="55"/>
      <c r="HI76" s="55"/>
      <c r="HJ76" s="55"/>
      <c r="HK76" s="55"/>
      <c r="HL76" s="55"/>
      <c r="HM76" s="55"/>
      <c r="HN76" s="55"/>
      <c r="HO76" s="55"/>
      <c r="HP76" s="55"/>
      <c r="HQ76" s="55"/>
      <c r="HR76" s="55"/>
      <c r="HS76" s="55"/>
      <c r="HT76" s="55"/>
      <c r="HU76" s="55"/>
      <c r="HV76" s="55"/>
      <c r="HW76" s="55"/>
      <c r="HX76" s="55"/>
      <c r="HY76" s="55"/>
      <c r="HZ76" s="55"/>
      <c r="IA76" s="55"/>
      <c r="IB76" s="55"/>
      <c r="IC76" s="55"/>
      <c r="ID76" s="55"/>
    </row>
    <row r="77" spans="1:238" s="56" customFormat="1" ht="51">
      <c r="A77" s="317">
        <f t="shared" si="0"/>
        <v>66</v>
      </c>
      <c r="B77" s="65" t="s">
        <v>130</v>
      </c>
      <c r="C77" s="8">
        <v>31202</v>
      </c>
      <c r="D77" s="44" t="s">
        <v>173</v>
      </c>
      <c r="E77" s="62" t="s">
        <v>174</v>
      </c>
      <c r="F77" s="62" t="s">
        <v>203</v>
      </c>
      <c r="G77" s="60" t="s">
        <v>160</v>
      </c>
      <c r="H77" s="101">
        <v>10000000</v>
      </c>
      <c r="I77" s="114">
        <v>365</v>
      </c>
      <c r="J77" s="77">
        <v>42030</v>
      </c>
      <c r="K77" s="77">
        <v>42038</v>
      </c>
      <c r="L77" s="77">
        <f t="shared" si="2"/>
        <v>42403</v>
      </c>
      <c r="M77" s="44" t="s">
        <v>100</v>
      </c>
      <c r="N77" s="43" t="s">
        <v>369</v>
      </c>
      <c r="O77" s="321" t="s">
        <v>370</v>
      </c>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c r="HC77" s="55"/>
      <c r="HD77" s="55"/>
      <c r="HE77" s="55"/>
      <c r="HF77" s="55"/>
      <c r="HG77" s="55"/>
      <c r="HH77" s="55"/>
      <c r="HI77" s="55"/>
      <c r="HJ77" s="55"/>
      <c r="HK77" s="55"/>
      <c r="HL77" s="55"/>
      <c r="HM77" s="55"/>
      <c r="HN77" s="55"/>
      <c r="HO77" s="55"/>
      <c r="HP77" s="55"/>
      <c r="HQ77" s="55"/>
      <c r="HR77" s="55"/>
      <c r="HS77" s="55"/>
      <c r="HT77" s="55"/>
      <c r="HU77" s="55"/>
      <c r="HV77" s="55"/>
      <c r="HW77" s="55"/>
      <c r="HX77" s="55"/>
      <c r="HY77" s="55"/>
      <c r="HZ77" s="55"/>
      <c r="IA77" s="55"/>
      <c r="IB77" s="55"/>
      <c r="IC77" s="55"/>
      <c r="ID77" s="55"/>
    </row>
    <row r="78" spans="1:238" s="56" customFormat="1" ht="177" customHeight="1">
      <c r="A78" s="317">
        <f t="shared" si="0"/>
        <v>67</v>
      </c>
      <c r="B78" s="65" t="s">
        <v>130</v>
      </c>
      <c r="C78" s="8">
        <v>31203</v>
      </c>
      <c r="D78" s="44" t="s">
        <v>173</v>
      </c>
      <c r="E78" s="62" t="s">
        <v>174</v>
      </c>
      <c r="F78" s="68" t="s">
        <v>197</v>
      </c>
      <c r="G78" s="60" t="s">
        <v>160</v>
      </c>
      <c r="H78" s="101">
        <v>60000000</v>
      </c>
      <c r="I78" s="114">
        <v>365</v>
      </c>
      <c r="J78" s="53">
        <v>42114</v>
      </c>
      <c r="K78" s="53">
        <v>42121</v>
      </c>
      <c r="L78" s="77">
        <f t="shared" si="2"/>
        <v>42486</v>
      </c>
      <c r="M78" s="100" t="s">
        <v>117</v>
      </c>
      <c r="N78" s="43" t="s">
        <v>371</v>
      </c>
      <c r="O78" s="321" t="s">
        <v>372</v>
      </c>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row>
    <row r="79" spans="1:238" s="56" customFormat="1" ht="114.75">
      <c r="A79" s="317">
        <f t="shared" si="0"/>
        <v>68</v>
      </c>
      <c r="B79" s="65" t="s">
        <v>130</v>
      </c>
      <c r="C79" s="8" t="s">
        <v>177</v>
      </c>
      <c r="D79" s="44" t="s">
        <v>178</v>
      </c>
      <c r="E79" s="62" t="s">
        <v>179</v>
      </c>
      <c r="F79" s="62" t="s">
        <v>316</v>
      </c>
      <c r="G79" s="60" t="s">
        <v>160</v>
      </c>
      <c r="H79" s="101">
        <f>37800000</f>
        <v>37800000</v>
      </c>
      <c r="I79" s="114">
        <v>180</v>
      </c>
      <c r="J79" s="118">
        <v>42004</v>
      </c>
      <c r="K79" s="118">
        <v>42008</v>
      </c>
      <c r="L79" s="118">
        <v>42188</v>
      </c>
      <c r="M79" s="44" t="s">
        <v>101</v>
      </c>
      <c r="N79" s="43" t="s">
        <v>344</v>
      </c>
      <c r="O79" s="321" t="s">
        <v>345</v>
      </c>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row>
    <row r="80" spans="1:238" s="56" customFormat="1" ht="76.5">
      <c r="A80" s="317">
        <f aca="true" t="shared" si="3" ref="A80:A104">A79+1</f>
        <v>69</v>
      </c>
      <c r="B80" s="65" t="s">
        <v>130</v>
      </c>
      <c r="C80" s="8" t="s">
        <v>177</v>
      </c>
      <c r="D80" s="44" t="s">
        <v>178</v>
      </c>
      <c r="E80" s="62" t="s">
        <v>326</v>
      </c>
      <c r="F80" s="62" t="s">
        <v>316</v>
      </c>
      <c r="G80" s="60" t="s">
        <v>160</v>
      </c>
      <c r="H80" s="101">
        <v>35910000</v>
      </c>
      <c r="I80" s="114">
        <v>365</v>
      </c>
      <c r="J80" s="118">
        <v>42023</v>
      </c>
      <c r="K80" s="118">
        <v>42026</v>
      </c>
      <c r="L80" s="118">
        <f t="shared" si="2"/>
        <v>42391</v>
      </c>
      <c r="M80" s="44" t="s">
        <v>102</v>
      </c>
      <c r="N80" s="43" t="s">
        <v>325</v>
      </c>
      <c r="O80" s="321" t="s">
        <v>327</v>
      </c>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row>
    <row r="81" spans="1:238" s="56" customFormat="1" ht="76.5">
      <c r="A81" s="317">
        <f t="shared" si="3"/>
        <v>70</v>
      </c>
      <c r="B81" s="65" t="s">
        <v>130</v>
      </c>
      <c r="C81" s="8" t="s">
        <v>177</v>
      </c>
      <c r="D81" s="44" t="s">
        <v>178</v>
      </c>
      <c r="E81" s="62" t="s">
        <v>326</v>
      </c>
      <c r="F81" s="62" t="s">
        <v>316</v>
      </c>
      <c r="G81" s="60" t="s">
        <v>160</v>
      </c>
      <c r="H81" s="101">
        <v>35910000</v>
      </c>
      <c r="I81" s="114">
        <v>365</v>
      </c>
      <c r="J81" s="118">
        <v>42023</v>
      </c>
      <c r="K81" s="118">
        <v>42026</v>
      </c>
      <c r="L81" s="118">
        <f t="shared" si="2"/>
        <v>42391</v>
      </c>
      <c r="M81" s="44" t="s">
        <v>102</v>
      </c>
      <c r="N81" s="43" t="s">
        <v>325</v>
      </c>
      <c r="O81" s="321" t="s">
        <v>327</v>
      </c>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row>
    <row r="82" spans="1:238" s="56" customFormat="1" ht="51">
      <c r="A82" s="317">
        <f t="shared" si="3"/>
        <v>71</v>
      </c>
      <c r="B82" s="65" t="s">
        <v>130</v>
      </c>
      <c r="C82" s="8" t="s">
        <v>177</v>
      </c>
      <c r="D82" s="44" t="s">
        <v>178</v>
      </c>
      <c r="E82" s="62" t="s">
        <v>326</v>
      </c>
      <c r="F82" s="62" t="s">
        <v>316</v>
      </c>
      <c r="G82" s="60" t="s">
        <v>160</v>
      </c>
      <c r="H82" s="101">
        <v>22050000</v>
      </c>
      <c r="I82" s="114">
        <v>365</v>
      </c>
      <c r="J82" s="118">
        <v>42023</v>
      </c>
      <c r="K82" s="118">
        <v>42026</v>
      </c>
      <c r="L82" s="118">
        <f t="shared" si="2"/>
        <v>42391</v>
      </c>
      <c r="M82" s="44" t="s">
        <v>102</v>
      </c>
      <c r="N82" s="43" t="s">
        <v>324</v>
      </c>
      <c r="O82" s="321" t="s">
        <v>329</v>
      </c>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row>
    <row r="83" spans="1:238" s="56" customFormat="1" ht="51">
      <c r="A83" s="317">
        <f t="shared" si="3"/>
        <v>72</v>
      </c>
      <c r="B83" s="65" t="s">
        <v>130</v>
      </c>
      <c r="C83" s="8" t="s">
        <v>177</v>
      </c>
      <c r="D83" s="44" t="s">
        <v>178</v>
      </c>
      <c r="E83" s="62" t="s">
        <v>326</v>
      </c>
      <c r="F83" s="62" t="s">
        <v>316</v>
      </c>
      <c r="G83" s="60" t="s">
        <v>160</v>
      </c>
      <c r="H83" s="101">
        <v>22050000</v>
      </c>
      <c r="I83" s="114">
        <v>365</v>
      </c>
      <c r="J83" s="118">
        <v>42023</v>
      </c>
      <c r="K83" s="118">
        <v>42026</v>
      </c>
      <c r="L83" s="118">
        <f t="shared" si="2"/>
        <v>42391</v>
      </c>
      <c r="M83" s="44" t="s">
        <v>102</v>
      </c>
      <c r="N83" s="43" t="s">
        <v>324</v>
      </c>
      <c r="O83" s="321" t="s">
        <v>329</v>
      </c>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c r="GS83" s="55"/>
      <c r="GT83" s="55"/>
      <c r="GU83" s="55"/>
      <c r="GV83" s="55"/>
      <c r="GW83" s="55"/>
      <c r="GX83" s="55"/>
      <c r="GY83" s="55"/>
      <c r="GZ83" s="55"/>
      <c r="HA83" s="55"/>
      <c r="HB83" s="55"/>
      <c r="HC83" s="55"/>
      <c r="HD83" s="55"/>
      <c r="HE83" s="55"/>
      <c r="HF83" s="55"/>
      <c r="HG83" s="55"/>
      <c r="HH83" s="55"/>
      <c r="HI83" s="55"/>
      <c r="HJ83" s="55"/>
      <c r="HK83" s="55"/>
      <c r="HL83" s="55"/>
      <c r="HM83" s="55"/>
      <c r="HN83" s="55"/>
      <c r="HO83" s="55"/>
      <c r="HP83" s="55"/>
      <c r="HQ83" s="55"/>
      <c r="HR83" s="55"/>
      <c r="HS83" s="55"/>
      <c r="HT83" s="55"/>
      <c r="HU83" s="55"/>
      <c r="HV83" s="55"/>
      <c r="HW83" s="55"/>
      <c r="HX83" s="55"/>
      <c r="HY83" s="55"/>
      <c r="HZ83" s="55"/>
      <c r="IA83" s="55"/>
      <c r="IB83" s="55"/>
      <c r="IC83" s="55"/>
      <c r="ID83" s="55"/>
    </row>
    <row r="84" spans="1:238" s="56" customFormat="1" ht="51">
      <c r="A84" s="317">
        <f t="shared" si="3"/>
        <v>73</v>
      </c>
      <c r="B84" s="65" t="s">
        <v>130</v>
      </c>
      <c r="C84" s="8" t="s">
        <v>177</v>
      </c>
      <c r="D84" s="44" t="s">
        <v>178</v>
      </c>
      <c r="E84" s="62" t="s">
        <v>326</v>
      </c>
      <c r="F84" s="62" t="s">
        <v>316</v>
      </c>
      <c r="G84" s="60" t="s">
        <v>160</v>
      </c>
      <c r="H84" s="101">
        <v>22050000</v>
      </c>
      <c r="I84" s="114">
        <v>365</v>
      </c>
      <c r="J84" s="118">
        <v>42023</v>
      </c>
      <c r="K84" s="118">
        <v>42026</v>
      </c>
      <c r="L84" s="118">
        <f t="shared" si="2"/>
        <v>42391</v>
      </c>
      <c r="M84" s="44" t="s">
        <v>102</v>
      </c>
      <c r="N84" s="43" t="s">
        <v>324</v>
      </c>
      <c r="O84" s="321" t="s">
        <v>329</v>
      </c>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c r="GR84" s="55"/>
      <c r="GS84" s="55"/>
      <c r="GT84" s="55"/>
      <c r="GU84" s="55"/>
      <c r="GV84" s="55"/>
      <c r="GW84" s="55"/>
      <c r="GX84" s="55"/>
      <c r="GY84" s="55"/>
      <c r="GZ84" s="55"/>
      <c r="HA84" s="55"/>
      <c r="HB84" s="55"/>
      <c r="HC84" s="55"/>
      <c r="HD84" s="55"/>
      <c r="HE84" s="55"/>
      <c r="HF84" s="55"/>
      <c r="HG84" s="55"/>
      <c r="HH84" s="55"/>
      <c r="HI84" s="55"/>
      <c r="HJ84" s="55"/>
      <c r="HK84" s="55"/>
      <c r="HL84" s="55"/>
      <c r="HM84" s="55"/>
      <c r="HN84" s="55"/>
      <c r="HO84" s="55"/>
      <c r="HP84" s="55"/>
      <c r="HQ84" s="55"/>
      <c r="HR84" s="55"/>
      <c r="HS84" s="55"/>
      <c r="HT84" s="55"/>
      <c r="HU84" s="55"/>
      <c r="HV84" s="55"/>
      <c r="HW84" s="55"/>
      <c r="HX84" s="55"/>
      <c r="HY84" s="55"/>
      <c r="HZ84" s="55"/>
      <c r="IA84" s="55"/>
      <c r="IB84" s="55"/>
      <c r="IC84" s="55"/>
      <c r="ID84" s="55"/>
    </row>
    <row r="85" spans="1:238" s="56" customFormat="1" ht="63.75">
      <c r="A85" s="317">
        <f t="shared" si="3"/>
        <v>74</v>
      </c>
      <c r="B85" s="65" t="s">
        <v>130</v>
      </c>
      <c r="C85" s="8" t="s">
        <v>177</v>
      </c>
      <c r="D85" s="79" t="s">
        <v>178</v>
      </c>
      <c r="E85" s="62" t="s">
        <v>179</v>
      </c>
      <c r="F85" s="62" t="s">
        <v>316</v>
      </c>
      <c r="G85" s="60" t="s">
        <v>160</v>
      </c>
      <c r="H85" s="101">
        <v>46620000</v>
      </c>
      <c r="I85" s="114">
        <v>365</v>
      </c>
      <c r="J85" s="118">
        <v>42023</v>
      </c>
      <c r="K85" s="118">
        <v>42026</v>
      </c>
      <c r="L85" s="118">
        <f t="shared" si="2"/>
        <v>42391</v>
      </c>
      <c r="M85" s="44" t="s">
        <v>102</v>
      </c>
      <c r="N85" s="43" t="s">
        <v>343</v>
      </c>
      <c r="O85" s="321" t="s">
        <v>328</v>
      </c>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c r="EO85" s="55"/>
      <c r="EP85" s="55"/>
      <c r="EQ85" s="55"/>
      <c r="ER85" s="55"/>
      <c r="ES85" s="55"/>
      <c r="ET85" s="55"/>
      <c r="EU85" s="55"/>
      <c r="EV85" s="55"/>
      <c r="EW85" s="55"/>
      <c r="EX85" s="55"/>
      <c r="EY85" s="55"/>
      <c r="EZ85" s="55"/>
      <c r="FA85" s="55"/>
      <c r="FB85" s="55"/>
      <c r="FC85" s="55"/>
      <c r="FD85" s="55"/>
      <c r="FE85" s="55"/>
      <c r="FF85" s="55"/>
      <c r="FG85" s="55"/>
      <c r="FH85" s="55"/>
      <c r="FI85" s="55"/>
      <c r="FJ85" s="55"/>
      <c r="FK85" s="55"/>
      <c r="FL85" s="55"/>
      <c r="FM85" s="55"/>
      <c r="FN85" s="55"/>
      <c r="FO85" s="55"/>
      <c r="FP85" s="55"/>
      <c r="FQ85" s="55"/>
      <c r="FR85" s="55"/>
      <c r="FS85" s="55"/>
      <c r="FT85" s="55"/>
      <c r="FU85" s="55"/>
      <c r="FV85" s="55"/>
      <c r="FW85" s="55"/>
      <c r="FX85" s="55"/>
      <c r="FY85" s="55"/>
      <c r="FZ85" s="55"/>
      <c r="GA85" s="55"/>
      <c r="GB85" s="55"/>
      <c r="GC85" s="55"/>
      <c r="GD85" s="55"/>
      <c r="GE85" s="55"/>
      <c r="GF85" s="55"/>
      <c r="GG85" s="55"/>
      <c r="GH85" s="55"/>
      <c r="GI85" s="55"/>
      <c r="GJ85" s="55"/>
      <c r="GK85" s="55"/>
      <c r="GL85" s="55"/>
      <c r="GM85" s="55"/>
      <c r="GN85" s="55"/>
      <c r="GO85" s="55"/>
      <c r="GP85" s="55"/>
      <c r="GQ85" s="55"/>
      <c r="GR85" s="55"/>
      <c r="GS85" s="55"/>
      <c r="GT85" s="55"/>
      <c r="GU85" s="55"/>
      <c r="GV85" s="55"/>
      <c r="GW85" s="55"/>
      <c r="GX85" s="55"/>
      <c r="GY85" s="55"/>
      <c r="GZ85" s="55"/>
      <c r="HA85" s="55"/>
      <c r="HB85" s="55"/>
      <c r="HC85" s="55"/>
      <c r="HD85" s="55"/>
      <c r="HE85" s="55"/>
      <c r="HF85" s="55"/>
      <c r="HG85" s="55"/>
      <c r="HH85" s="55"/>
      <c r="HI85" s="55"/>
      <c r="HJ85" s="55"/>
      <c r="HK85" s="55"/>
      <c r="HL85" s="55"/>
      <c r="HM85" s="55"/>
      <c r="HN85" s="55"/>
      <c r="HO85" s="55"/>
      <c r="HP85" s="55"/>
      <c r="HQ85" s="55"/>
      <c r="HR85" s="55"/>
      <c r="HS85" s="55"/>
      <c r="HT85" s="55"/>
      <c r="HU85" s="55"/>
      <c r="HV85" s="55"/>
      <c r="HW85" s="55"/>
      <c r="HX85" s="55"/>
      <c r="HY85" s="55"/>
      <c r="HZ85" s="55"/>
      <c r="IA85" s="55"/>
      <c r="IB85" s="55"/>
      <c r="IC85" s="55"/>
      <c r="ID85" s="55"/>
    </row>
    <row r="86" spans="1:238" s="56" customFormat="1" ht="89.25">
      <c r="A86" s="317">
        <f t="shared" si="3"/>
        <v>75</v>
      </c>
      <c r="B86" s="304" t="s">
        <v>382</v>
      </c>
      <c r="C86" s="8">
        <v>33</v>
      </c>
      <c r="D86" s="44" t="s">
        <v>191</v>
      </c>
      <c r="E86" s="44" t="s">
        <v>373</v>
      </c>
      <c r="F86" s="44" t="s">
        <v>315</v>
      </c>
      <c r="G86" s="44" t="s">
        <v>374</v>
      </c>
      <c r="H86" s="305">
        <v>1500000000</v>
      </c>
      <c r="I86" s="306">
        <v>240</v>
      </c>
      <c r="J86" s="307">
        <v>42109</v>
      </c>
      <c r="K86" s="307">
        <v>42117</v>
      </c>
      <c r="L86" s="307">
        <v>42357</v>
      </c>
      <c r="M86" s="308" t="s">
        <v>103</v>
      </c>
      <c r="N86" s="123" t="s">
        <v>387</v>
      </c>
      <c r="O86" s="327" t="s">
        <v>383</v>
      </c>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c r="HQ86" s="55"/>
      <c r="HR86" s="55"/>
      <c r="HS86" s="55"/>
      <c r="HT86" s="55"/>
      <c r="HU86" s="55"/>
      <c r="HV86" s="55"/>
      <c r="HW86" s="55"/>
      <c r="HX86" s="55"/>
      <c r="HY86" s="55"/>
      <c r="HZ86" s="55"/>
      <c r="IA86" s="55"/>
      <c r="IB86" s="55"/>
      <c r="IC86" s="55"/>
      <c r="ID86" s="55"/>
    </row>
    <row r="87" spans="1:238" s="56" customFormat="1" ht="89.25">
      <c r="A87" s="317">
        <f t="shared" si="3"/>
        <v>76</v>
      </c>
      <c r="B87" s="304" t="s">
        <v>382</v>
      </c>
      <c r="C87" s="8">
        <v>33</v>
      </c>
      <c r="D87" s="44" t="s">
        <v>191</v>
      </c>
      <c r="E87" s="44" t="s">
        <v>373</v>
      </c>
      <c r="F87" s="44" t="s">
        <v>384</v>
      </c>
      <c r="G87" s="336" t="s">
        <v>385</v>
      </c>
      <c r="H87" s="305">
        <f>+H86*0.08</f>
        <v>120000000</v>
      </c>
      <c r="I87" s="306">
        <v>240</v>
      </c>
      <c r="J87" s="307">
        <v>42109</v>
      </c>
      <c r="K87" s="307">
        <v>42117</v>
      </c>
      <c r="L87" s="307">
        <v>42357</v>
      </c>
      <c r="M87" s="308" t="s">
        <v>103</v>
      </c>
      <c r="N87" s="123" t="s">
        <v>388</v>
      </c>
      <c r="O87" s="327" t="s">
        <v>386</v>
      </c>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55"/>
      <c r="FP87" s="55"/>
      <c r="FQ87" s="55"/>
      <c r="FR87" s="55"/>
      <c r="FS87" s="55"/>
      <c r="FT87" s="55"/>
      <c r="FU87" s="55"/>
      <c r="FV87" s="55"/>
      <c r="FW87" s="55"/>
      <c r="FX87" s="55"/>
      <c r="FY87" s="55"/>
      <c r="FZ87" s="55"/>
      <c r="GA87" s="55"/>
      <c r="GB87" s="55"/>
      <c r="GC87" s="55"/>
      <c r="GD87" s="55"/>
      <c r="GE87" s="55"/>
      <c r="GF87" s="55"/>
      <c r="GG87" s="55"/>
      <c r="GH87" s="55"/>
      <c r="GI87" s="55"/>
      <c r="GJ87" s="55"/>
      <c r="GK87" s="55"/>
      <c r="GL87" s="55"/>
      <c r="GM87" s="55"/>
      <c r="GN87" s="55"/>
      <c r="GO87" s="55"/>
      <c r="GP87" s="55"/>
      <c r="GQ87" s="55"/>
      <c r="GR87" s="55"/>
      <c r="GS87" s="55"/>
      <c r="GT87" s="55"/>
      <c r="GU87" s="55"/>
      <c r="GV87" s="55"/>
      <c r="GW87" s="55"/>
      <c r="GX87" s="55"/>
      <c r="GY87" s="55"/>
      <c r="GZ87" s="55"/>
      <c r="HA87" s="55"/>
      <c r="HB87" s="55"/>
      <c r="HC87" s="55"/>
      <c r="HD87" s="55"/>
      <c r="HE87" s="55"/>
      <c r="HF87" s="55"/>
      <c r="HG87" s="55"/>
      <c r="HH87" s="55"/>
      <c r="HI87" s="55"/>
      <c r="HJ87" s="55"/>
      <c r="HK87" s="55"/>
      <c r="HL87" s="55"/>
      <c r="HM87" s="55"/>
      <c r="HN87" s="55"/>
      <c r="HO87" s="55"/>
      <c r="HP87" s="55"/>
      <c r="HQ87" s="55"/>
      <c r="HR87" s="55"/>
      <c r="HS87" s="55"/>
      <c r="HT87" s="55"/>
      <c r="HU87" s="55"/>
      <c r="HV87" s="55"/>
      <c r="HW87" s="55"/>
      <c r="HX87" s="55"/>
      <c r="HY87" s="55"/>
      <c r="HZ87" s="55"/>
      <c r="IA87" s="55"/>
      <c r="IB87" s="55"/>
      <c r="IC87" s="55"/>
      <c r="ID87" s="55"/>
    </row>
    <row r="88" spans="1:238" s="56" customFormat="1" ht="158.25" customHeight="1">
      <c r="A88" s="317">
        <f t="shared" si="3"/>
        <v>77</v>
      </c>
      <c r="B88" s="65" t="s">
        <v>130</v>
      </c>
      <c r="C88" s="105">
        <v>31202</v>
      </c>
      <c r="D88" s="72" t="s">
        <v>173</v>
      </c>
      <c r="E88" s="75" t="s">
        <v>355</v>
      </c>
      <c r="F88" s="68" t="s">
        <v>203</v>
      </c>
      <c r="G88" s="60" t="s">
        <v>160</v>
      </c>
      <c r="H88" s="337">
        <v>28900000</v>
      </c>
      <c r="I88" s="120">
        <v>30</v>
      </c>
      <c r="J88" s="121">
        <v>42597</v>
      </c>
      <c r="K88" s="121">
        <v>42602</v>
      </c>
      <c r="L88" s="121">
        <v>42632</v>
      </c>
      <c r="M88" s="76" t="s">
        <v>380</v>
      </c>
      <c r="N88" s="119" t="s">
        <v>376</v>
      </c>
      <c r="O88" s="328" t="s">
        <v>378</v>
      </c>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22"/>
      <c r="BJ88" s="122"/>
      <c r="BK88" s="122"/>
      <c r="BL88" s="122"/>
      <c r="BM88" s="122"/>
      <c r="BN88" s="122"/>
      <c r="BO88" s="122"/>
      <c r="BP88" s="122"/>
      <c r="BQ88" s="122"/>
      <c r="BR88" s="122"/>
      <c r="BS88" s="122"/>
      <c r="BT88" s="122"/>
      <c r="BU88" s="122"/>
      <c r="BV88" s="122"/>
      <c r="BW88" s="122"/>
      <c r="BX88" s="122"/>
      <c r="BY88" s="122"/>
      <c r="BZ88" s="122"/>
      <c r="CA88" s="122"/>
      <c r="CB88" s="122"/>
      <c r="CC88" s="122"/>
      <c r="CD88" s="122"/>
      <c r="CE88" s="122"/>
      <c r="CF88" s="122"/>
      <c r="CG88" s="122"/>
      <c r="CH88" s="122"/>
      <c r="CI88" s="122"/>
      <c r="CJ88" s="122"/>
      <c r="CK88" s="122"/>
      <c r="CL88" s="122"/>
      <c r="CM88" s="122"/>
      <c r="CN88" s="122"/>
      <c r="CO88" s="122"/>
      <c r="CP88" s="122"/>
      <c r="CQ88" s="122"/>
      <c r="CR88" s="122"/>
      <c r="CS88" s="122"/>
      <c r="CT88" s="122"/>
      <c r="CU88" s="122"/>
      <c r="CV88" s="122"/>
      <c r="CW88" s="122"/>
      <c r="CX88" s="122"/>
      <c r="CY88" s="122"/>
      <c r="CZ88" s="122"/>
      <c r="DA88" s="122"/>
      <c r="DB88" s="122"/>
      <c r="DC88" s="122"/>
      <c r="DD88" s="122"/>
      <c r="DE88" s="122"/>
      <c r="DF88" s="122"/>
      <c r="DG88" s="122"/>
      <c r="DH88" s="122"/>
      <c r="DI88" s="122"/>
      <c r="DJ88" s="122"/>
      <c r="DK88" s="122"/>
      <c r="DL88" s="122"/>
      <c r="DM88" s="122"/>
      <c r="DN88" s="122"/>
      <c r="DO88" s="122"/>
      <c r="DP88" s="122"/>
      <c r="DQ88" s="122"/>
      <c r="DR88" s="122"/>
      <c r="DS88" s="122"/>
      <c r="DT88" s="122"/>
      <c r="DU88" s="122"/>
      <c r="DV88" s="122"/>
      <c r="DW88" s="122"/>
      <c r="DX88" s="122"/>
      <c r="DY88" s="122"/>
      <c r="DZ88" s="122"/>
      <c r="EA88" s="122"/>
      <c r="EB88" s="122"/>
      <c r="EC88" s="122"/>
      <c r="ED88" s="122"/>
      <c r="EE88" s="122"/>
      <c r="EF88" s="122"/>
      <c r="EG88" s="122"/>
      <c r="EH88" s="122"/>
      <c r="EI88" s="122"/>
      <c r="EJ88" s="122"/>
      <c r="EK88" s="122"/>
      <c r="EL88" s="122"/>
      <c r="EM88" s="122"/>
      <c r="EN88" s="122"/>
      <c r="EO88" s="122"/>
      <c r="EP88" s="122"/>
      <c r="EQ88" s="122"/>
      <c r="ER88" s="122"/>
      <c r="ES88" s="122"/>
      <c r="ET88" s="122"/>
      <c r="EU88" s="122"/>
      <c r="EV88" s="122"/>
      <c r="EW88" s="122"/>
      <c r="EX88" s="122"/>
      <c r="EY88" s="122"/>
      <c r="EZ88" s="122"/>
      <c r="FA88" s="122"/>
      <c r="FB88" s="122"/>
      <c r="FC88" s="122"/>
      <c r="FD88" s="122"/>
      <c r="FE88" s="122"/>
      <c r="FF88" s="122"/>
      <c r="FG88" s="122"/>
      <c r="FH88" s="122"/>
      <c r="FI88" s="122"/>
      <c r="FJ88" s="122"/>
      <c r="FK88" s="122"/>
      <c r="FL88" s="122"/>
      <c r="FM88" s="122"/>
      <c r="FN88" s="122"/>
      <c r="FO88" s="122"/>
      <c r="FP88" s="122"/>
      <c r="FQ88" s="122"/>
      <c r="FR88" s="122"/>
      <c r="FS88" s="122"/>
      <c r="FT88" s="122"/>
      <c r="FU88" s="122"/>
      <c r="FV88" s="122"/>
      <c r="FW88" s="122"/>
      <c r="FX88" s="122"/>
      <c r="FY88" s="122"/>
      <c r="FZ88" s="122"/>
      <c r="GA88" s="122"/>
      <c r="GB88" s="122"/>
      <c r="GC88" s="122"/>
      <c r="GD88" s="122"/>
      <c r="GE88" s="122"/>
      <c r="GF88" s="122"/>
      <c r="GG88" s="122"/>
      <c r="GH88" s="122"/>
      <c r="GI88" s="122"/>
      <c r="GJ88" s="122"/>
      <c r="GK88" s="122"/>
      <c r="GL88" s="122"/>
      <c r="GM88" s="122"/>
      <c r="GN88" s="122"/>
      <c r="GO88" s="122"/>
      <c r="GP88" s="122"/>
      <c r="GQ88" s="122"/>
      <c r="GR88" s="122"/>
      <c r="GS88" s="122"/>
      <c r="GT88" s="122"/>
      <c r="GU88" s="122"/>
      <c r="GV88" s="122"/>
      <c r="GW88" s="122"/>
      <c r="GX88" s="122"/>
      <c r="GY88" s="122"/>
      <c r="GZ88" s="122"/>
      <c r="HA88" s="122"/>
      <c r="HB88" s="122"/>
      <c r="HC88" s="122"/>
      <c r="HD88" s="122"/>
      <c r="HE88" s="122"/>
      <c r="HF88" s="122"/>
      <c r="HG88" s="122"/>
      <c r="HH88" s="122"/>
      <c r="HI88" s="122"/>
      <c r="HJ88" s="122"/>
      <c r="HK88" s="122"/>
      <c r="HL88" s="122"/>
      <c r="HM88" s="122"/>
      <c r="HN88" s="122"/>
      <c r="HO88" s="122"/>
      <c r="HP88" s="122"/>
      <c r="HQ88" s="122"/>
      <c r="HR88" s="122"/>
      <c r="HS88" s="122"/>
      <c r="HT88" s="122"/>
      <c r="HU88" s="122"/>
      <c r="HV88" s="122"/>
      <c r="HW88" s="122"/>
      <c r="HX88" s="122"/>
      <c r="HY88" s="122"/>
      <c r="HZ88" s="122"/>
      <c r="IA88" s="122"/>
      <c r="IB88" s="122"/>
      <c r="IC88" s="122"/>
      <c r="ID88" s="122"/>
    </row>
    <row r="89" spans="1:238" s="56" customFormat="1" ht="153">
      <c r="A89" s="317">
        <f t="shared" si="3"/>
        <v>78</v>
      </c>
      <c r="B89" s="65" t="s">
        <v>130</v>
      </c>
      <c r="C89" s="105">
        <v>31202</v>
      </c>
      <c r="D89" s="72" t="s">
        <v>173</v>
      </c>
      <c r="E89" s="75" t="s">
        <v>174</v>
      </c>
      <c r="F89" s="68" t="s">
        <v>203</v>
      </c>
      <c r="G89" s="60" t="s">
        <v>160</v>
      </c>
      <c r="H89" s="124">
        <v>18000000</v>
      </c>
      <c r="I89" s="120">
        <v>30</v>
      </c>
      <c r="J89" s="121">
        <v>42597</v>
      </c>
      <c r="K89" s="121">
        <v>42602</v>
      </c>
      <c r="L89" s="121">
        <v>42632</v>
      </c>
      <c r="M89" s="76" t="s">
        <v>381</v>
      </c>
      <c r="N89" s="119" t="s">
        <v>377</v>
      </c>
      <c r="O89" s="328" t="s">
        <v>379</v>
      </c>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2"/>
      <c r="BH89" s="122"/>
      <c r="BI89" s="122"/>
      <c r="BJ89" s="122"/>
      <c r="BK89" s="122"/>
      <c r="BL89" s="122"/>
      <c r="BM89" s="122"/>
      <c r="BN89" s="122"/>
      <c r="BO89" s="122"/>
      <c r="BP89" s="122"/>
      <c r="BQ89" s="122"/>
      <c r="BR89" s="122"/>
      <c r="BS89" s="122"/>
      <c r="BT89" s="122"/>
      <c r="BU89" s="122"/>
      <c r="BV89" s="122"/>
      <c r="BW89" s="122"/>
      <c r="BX89" s="122"/>
      <c r="BY89" s="122"/>
      <c r="BZ89" s="122"/>
      <c r="CA89" s="122"/>
      <c r="CB89" s="122"/>
      <c r="CC89" s="122"/>
      <c r="CD89" s="122"/>
      <c r="CE89" s="122"/>
      <c r="CF89" s="122"/>
      <c r="CG89" s="122"/>
      <c r="CH89" s="122"/>
      <c r="CI89" s="122"/>
      <c r="CJ89" s="122"/>
      <c r="CK89" s="122"/>
      <c r="CL89" s="122"/>
      <c r="CM89" s="122"/>
      <c r="CN89" s="122"/>
      <c r="CO89" s="122"/>
      <c r="CP89" s="122"/>
      <c r="CQ89" s="122"/>
      <c r="CR89" s="122"/>
      <c r="CS89" s="122"/>
      <c r="CT89" s="122"/>
      <c r="CU89" s="122"/>
      <c r="CV89" s="122"/>
      <c r="CW89" s="122"/>
      <c r="CX89" s="122"/>
      <c r="CY89" s="122"/>
      <c r="CZ89" s="122"/>
      <c r="DA89" s="122"/>
      <c r="DB89" s="122"/>
      <c r="DC89" s="122"/>
      <c r="DD89" s="122"/>
      <c r="DE89" s="122"/>
      <c r="DF89" s="122"/>
      <c r="DG89" s="122"/>
      <c r="DH89" s="122"/>
      <c r="DI89" s="122"/>
      <c r="DJ89" s="122"/>
      <c r="DK89" s="122"/>
      <c r="DL89" s="122"/>
      <c r="DM89" s="122"/>
      <c r="DN89" s="122"/>
      <c r="DO89" s="122"/>
      <c r="DP89" s="122"/>
      <c r="DQ89" s="122"/>
      <c r="DR89" s="122"/>
      <c r="DS89" s="122"/>
      <c r="DT89" s="122"/>
      <c r="DU89" s="122"/>
      <c r="DV89" s="122"/>
      <c r="DW89" s="122"/>
      <c r="DX89" s="122"/>
      <c r="DY89" s="122"/>
      <c r="DZ89" s="122"/>
      <c r="EA89" s="122"/>
      <c r="EB89" s="122"/>
      <c r="EC89" s="122"/>
      <c r="ED89" s="122"/>
      <c r="EE89" s="122"/>
      <c r="EF89" s="122"/>
      <c r="EG89" s="122"/>
      <c r="EH89" s="122"/>
      <c r="EI89" s="122"/>
      <c r="EJ89" s="122"/>
      <c r="EK89" s="122"/>
      <c r="EL89" s="122"/>
      <c r="EM89" s="122"/>
      <c r="EN89" s="122"/>
      <c r="EO89" s="122"/>
      <c r="EP89" s="122"/>
      <c r="EQ89" s="122"/>
      <c r="ER89" s="122"/>
      <c r="ES89" s="122"/>
      <c r="ET89" s="122"/>
      <c r="EU89" s="122"/>
      <c r="EV89" s="122"/>
      <c r="EW89" s="122"/>
      <c r="EX89" s="122"/>
      <c r="EY89" s="122"/>
      <c r="EZ89" s="122"/>
      <c r="FA89" s="122"/>
      <c r="FB89" s="122"/>
      <c r="FC89" s="122"/>
      <c r="FD89" s="122"/>
      <c r="FE89" s="122"/>
      <c r="FF89" s="122"/>
      <c r="FG89" s="122"/>
      <c r="FH89" s="122"/>
      <c r="FI89" s="122"/>
      <c r="FJ89" s="122"/>
      <c r="FK89" s="122"/>
      <c r="FL89" s="122"/>
      <c r="FM89" s="122"/>
      <c r="FN89" s="122"/>
      <c r="FO89" s="122"/>
      <c r="FP89" s="122"/>
      <c r="FQ89" s="122"/>
      <c r="FR89" s="122"/>
      <c r="FS89" s="122"/>
      <c r="FT89" s="122"/>
      <c r="FU89" s="122"/>
      <c r="FV89" s="122"/>
      <c r="FW89" s="122"/>
      <c r="FX89" s="122"/>
      <c r="FY89" s="122"/>
      <c r="FZ89" s="122"/>
      <c r="GA89" s="122"/>
      <c r="GB89" s="122"/>
      <c r="GC89" s="122"/>
      <c r="GD89" s="122"/>
      <c r="GE89" s="122"/>
      <c r="GF89" s="122"/>
      <c r="GG89" s="122"/>
      <c r="GH89" s="122"/>
      <c r="GI89" s="122"/>
      <c r="GJ89" s="122"/>
      <c r="GK89" s="122"/>
      <c r="GL89" s="122"/>
      <c r="GM89" s="122"/>
      <c r="GN89" s="122"/>
      <c r="GO89" s="122"/>
      <c r="GP89" s="122"/>
      <c r="GQ89" s="122"/>
      <c r="GR89" s="122"/>
      <c r="GS89" s="122"/>
      <c r="GT89" s="122"/>
      <c r="GU89" s="122"/>
      <c r="GV89" s="122"/>
      <c r="GW89" s="122"/>
      <c r="GX89" s="122"/>
      <c r="GY89" s="122"/>
      <c r="GZ89" s="122"/>
      <c r="HA89" s="122"/>
      <c r="HB89" s="122"/>
      <c r="HC89" s="122"/>
      <c r="HD89" s="122"/>
      <c r="HE89" s="122"/>
      <c r="HF89" s="122"/>
      <c r="HG89" s="122"/>
      <c r="HH89" s="122"/>
      <c r="HI89" s="122"/>
      <c r="HJ89" s="122"/>
      <c r="HK89" s="122"/>
      <c r="HL89" s="122"/>
      <c r="HM89" s="122"/>
      <c r="HN89" s="122"/>
      <c r="HO89" s="122"/>
      <c r="HP89" s="122"/>
      <c r="HQ89" s="122"/>
      <c r="HR89" s="122"/>
      <c r="HS89" s="122"/>
      <c r="HT89" s="122"/>
      <c r="HU89" s="122"/>
      <c r="HV89" s="122"/>
      <c r="HW89" s="122"/>
      <c r="HX89" s="122"/>
      <c r="HY89" s="122"/>
      <c r="HZ89" s="122"/>
      <c r="IA89" s="122"/>
      <c r="IB89" s="122"/>
      <c r="IC89" s="122"/>
      <c r="ID89" s="122"/>
    </row>
    <row r="90" spans="1:238" s="56" customFormat="1" ht="72.75" customHeight="1">
      <c r="A90" s="317">
        <f t="shared" si="3"/>
        <v>79</v>
      </c>
      <c r="B90" s="65" t="s">
        <v>130</v>
      </c>
      <c r="C90" s="105">
        <v>33</v>
      </c>
      <c r="D90" s="76" t="s">
        <v>191</v>
      </c>
      <c r="E90" s="68" t="s">
        <v>373</v>
      </c>
      <c r="F90" s="68" t="s">
        <v>197</v>
      </c>
      <c r="G90" s="60" t="s">
        <v>163</v>
      </c>
      <c r="H90" s="101">
        <v>480000000</v>
      </c>
      <c r="I90" s="120">
        <v>60</v>
      </c>
      <c r="J90" s="121">
        <v>42231</v>
      </c>
      <c r="K90" s="121">
        <v>42239</v>
      </c>
      <c r="L90" s="121">
        <v>42299</v>
      </c>
      <c r="M90" s="54" t="s">
        <v>104</v>
      </c>
      <c r="N90" s="78" t="s">
        <v>105</v>
      </c>
      <c r="O90" s="322" t="s">
        <v>375</v>
      </c>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c r="BY90" s="55"/>
      <c r="BZ90" s="55"/>
      <c r="CA90" s="55"/>
      <c r="CB90" s="55"/>
      <c r="CC90" s="55"/>
      <c r="CD90" s="55"/>
      <c r="CE90" s="55"/>
      <c r="CF90" s="55"/>
      <c r="CG90" s="55"/>
      <c r="CH90" s="55"/>
      <c r="CI90" s="55"/>
      <c r="CJ90" s="55"/>
      <c r="CK90" s="55"/>
      <c r="CL90" s="55"/>
      <c r="CM90" s="55"/>
      <c r="CN90" s="55"/>
      <c r="CO90" s="55"/>
      <c r="CP90" s="55"/>
      <c r="CQ90" s="55"/>
      <c r="CR90" s="55"/>
      <c r="CS90" s="55"/>
      <c r="CT90" s="55"/>
      <c r="CU90" s="55"/>
      <c r="CV90" s="55"/>
      <c r="CW90" s="55"/>
      <c r="CX90" s="55"/>
      <c r="CY90" s="55"/>
      <c r="CZ90" s="55"/>
      <c r="DA90" s="55"/>
      <c r="DB90" s="55"/>
      <c r="DC90" s="55"/>
      <c r="DD90" s="55"/>
      <c r="DE90" s="55"/>
      <c r="DF90" s="55"/>
      <c r="DG90" s="55"/>
      <c r="DH90" s="55"/>
      <c r="DI90" s="55"/>
      <c r="DJ90" s="55"/>
      <c r="DK90" s="55"/>
      <c r="DL90" s="55"/>
      <c r="DM90" s="55"/>
      <c r="DN90" s="55"/>
      <c r="DO90" s="55"/>
      <c r="DP90" s="55"/>
      <c r="DQ90" s="55"/>
      <c r="DR90" s="55"/>
      <c r="DS90" s="55"/>
      <c r="DT90" s="55"/>
      <c r="DU90" s="55"/>
      <c r="DV90" s="55"/>
      <c r="DW90" s="55"/>
      <c r="DX90" s="55"/>
      <c r="DY90" s="55"/>
      <c r="DZ90" s="55"/>
      <c r="EA90" s="55"/>
      <c r="EB90" s="55"/>
      <c r="EC90" s="55"/>
      <c r="ED90" s="55"/>
      <c r="EE90" s="55"/>
      <c r="EF90" s="55"/>
      <c r="EG90" s="55"/>
      <c r="EH90" s="55"/>
      <c r="EI90" s="55"/>
      <c r="EJ90" s="55"/>
      <c r="EK90" s="55"/>
      <c r="EL90" s="55"/>
      <c r="EM90" s="55"/>
      <c r="EN90" s="55"/>
      <c r="EO90" s="55"/>
      <c r="EP90" s="55"/>
      <c r="EQ90" s="55"/>
      <c r="ER90" s="55"/>
      <c r="ES90" s="55"/>
      <c r="ET90" s="55"/>
      <c r="EU90" s="55"/>
      <c r="EV90" s="55"/>
      <c r="EW90" s="55"/>
      <c r="EX90" s="55"/>
      <c r="EY90" s="55"/>
      <c r="EZ90" s="55"/>
      <c r="FA90" s="55"/>
      <c r="FB90" s="55"/>
      <c r="FC90" s="55"/>
      <c r="FD90" s="55"/>
      <c r="FE90" s="55"/>
      <c r="FF90" s="55"/>
      <c r="FG90" s="55"/>
      <c r="FH90" s="55"/>
      <c r="FI90" s="55"/>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5"/>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5"/>
      <c r="HL90" s="55"/>
      <c r="HM90" s="55"/>
      <c r="HN90" s="55"/>
      <c r="HO90" s="55"/>
      <c r="HP90" s="55"/>
      <c r="HQ90" s="55"/>
      <c r="HR90" s="55"/>
      <c r="HS90" s="55"/>
      <c r="HT90" s="55"/>
      <c r="HU90" s="55"/>
      <c r="HV90" s="55"/>
      <c r="HW90" s="55"/>
      <c r="HX90" s="55"/>
      <c r="HY90" s="55"/>
      <c r="HZ90" s="55"/>
      <c r="IA90" s="55"/>
      <c r="IB90" s="55"/>
      <c r="IC90" s="55"/>
      <c r="ID90" s="55"/>
    </row>
    <row r="91" spans="1:238" s="56" customFormat="1" ht="110.25" customHeight="1">
      <c r="A91" s="317">
        <f t="shared" si="3"/>
        <v>80</v>
      </c>
      <c r="B91" s="65" t="s">
        <v>130</v>
      </c>
      <c r="C91" s="105">
        <v>33</v>
      </c>
      <c r="D91" s="76" t="s">
        <v>191</v>
      </c>
      <c r="E91" s="68" t="s">
        <v>373</v>
      </c>
      <c r="F91" s="68" t="s">
        <v>315</v>
      </c>
      <c r="G91" s="60" t="s">
        <v>160</v>
      </c>
      <c r="H91" s="101">
        <v>586000000</v>
      </c>
      <c r="I91" s="120">
        <v>210</v>
      </c>
      <c r="J91" s="121">
        <v>42139</v>
      </c>
      <c r="K91" s="121">
        <v>42144</v>
      </c>
      <c r="L91" s="121">
        <v>42354</v>
      </c>
      <c r="M91" s="125" t="s">
        <v>106</v>
      </c>
      <c r="N91" s="78" t="s">
        <v>131</v>
      </c>
      <c r="O91" s="322" t="s">
        <v>132</v>
      </c>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c r="CE91" s="55"/>
      <c r="CF91" s="55"/>
      <c r="CG91" s="55"/>
      <c r="CH91" s="55"/>
      <c r="CI91" s="55"/>
      <c r="CJ91" s="55"/>
      <c r="CK91" s="55"/>
      <c r="CL91" s="55"/>
      <c r="CM91" s="55"/>
      <c r="CN91" s="55"/>
      <c r="CO91" s="55"/>
      <c r="CP91" s="55"/>
      <c r="CQ91" s="55"/>
      <c r="CR91" s="55"/>
      <c r="CS91" s="55"/>
      <c r="CT91" s="55"/>
      <c r="CU91" s="55"/>
      <c r="CV91" s="55"/>
      <c r="CW91" s="55"/>
      <c r="CX91" s="55"/>
      <c r="CY91" s="55"/>
      <c r="CZ91" s="55"/>
      <c r="DA91" s="55"/>
      <c r="DB91" s="55"/>
      <c r="DC91" s="55"/>
      <c r="DD91" s="55"/>
      <c r="DE91" s="55"/>
      <c r="DF91" s="55"/>
      <c r="DG91" s="55"/>
      <c r="DH91" s="55"/>
      <c r="DI91" s="55"/>
      <c r="DJ91" s="55"/>
      <c r="DK91" s="55"/>
      <c r="DL91" s="55"/>
      <c r="DM91" s="55"/>
      <c r="DN91" s="55"/>
      <c r="DO91" s="55"/>
      <c r="DP91" s="55"/>
      <c r="DQ91" s="55"/>
      <c r="DR91" s="55"/>
      <c r="DS91" s="55"/>
      <c r="DT91" s="55"/>
      <c r="DU91" s="55"/>
      <c r="DV91" s="55"/>
      <c r="DW91" s="55"/>
      <c r="DX91" s="55"/>
      <c r="DY91" s="55"/>
      <c r="DZ91" s="55"/>
      <c r="EA91" s="55"/>
      <c r="EB91" s="55"/>
      <c r="EC91" s="55"/>
      <c r="ED91" s="55"/>
      <c r="EE91" s="55"/>
      <c r="EF91" s="55"/>
      <c r="EG91" s="55"/>
      <c r="EH91" s="55"/>
      <c r="EI91" s="55"/>
      <c r="EJ91" s="55"/>
      <c r="EK91" s="55"/>
      <c r="EL91" s="55"/>
      <c r="EM91" s="55"/>
      <c r="EN91" s="55"/>
      <c r="EO91" s="55"/>
      <c r="EP91" s="55"/>
      <c r="EQ91" s="55"/>
      <c r="ER91" s="55"/>
      <c r="ES91" s="55"/>
      <c r="ET91" s="55"/>
      <c r="EU91" s="55"/>
      <c r="EV91" s="55"/>
      <c r="EW91" s="55"/>
      <c r="EX91" s="55"/>
      <c r="EY91" s="55"/>
      <c r="EZ91" s="55"/>
      <c r="FA91" s="55"/>
      <c r="FB91" s="55"/>
      <c r="FC91" s="55"/>
      <c r="FD91" s="55"/>
      <c r="FE91" s="55"/>
      <c r="FF91" s="55"/>
      <c r="FG91" s="55"/>
      <c r="FH91" s="55"/>
      <c r="FI91" s="55"/>
      <c r="FJ91" s="55"/>
      <c r="FK91" s="55"/>
      <c r="FL91" s="55"/>
      <c r="FM91" s="55"/>
      <c r="FN91" s="55"/>
      <c r="FO91" s="55"/>
      <c r="FP91" s="55"/>
      <c r="FQ91" s="55"/>
      <c r="FR91" s="55"/>
      <c r="FS91" s="55"/>
      <c r="FT91" s="55"/>
      <c r="FU91" s="55"/>
      <c r="FV91" s="55"/>
      <c r="FW91" s="55"/>
      <c r="FX91" s="55"/>
      <c r="FY91" s="55"/>
      <c r="FZ91" s="55"/>
      <c r="GA91" s="55"/>
      <c r="GB91" s="55"/>
      <c r="GC91" s="55"/>
      <c r="GD91" s="55"/>
      <c r="GE91" s="55"/>
      <c r="GF91" s="55"/>
      <c r="GG91" s="55"/>
      <c r="GH91" s="55"/>
      <c r="GI91" s="55"/>
      <c r="GJ91" s="55"/>
      <c r="GK91" s="55"/>
      <c r="GL91" s="55"/>
      <c r="GM91" s="55"/>
      <c r="GN91" s="55"/>
      <c r="GO91" s="55"/>
      <c r="GP91" s="55"/>
      <c r="GQ91" s="55"/>
      <c r="GR91" s="55"/>
      <c r="GS91" s="55"/>
      <c r="GT91" s="55"/>
      <c r="GU91" s="55"/>
      <c r="GV91" s="55"/>
      <c r="GW91" s="55"/>
      <c r="GX91" s="55"/>
      <c r="GY91" s="55"/>
      <c r="GZ91" s="55"/>
      <c r="HA91" s="55"/>
      <c r="HB91" s="55"/>
      <c r="HC91" s="55"/>
      <c r="HD91" s="55"/>
      <c r="HE91" s="55"/>
      <c r="HF91" s="55"/>
      <c r="HG91" s="55"/>
      <c r="HH91" s="55"/>
      <c r="HI91" s="55"/>
      <c r="HJ91" s="55"/>
      <c r="HK91" s="55"/>
      <c r="HL91" s="55"/>
      <c r="HM91" s="55"/>
      <c r="HN91" s="55"/>
      <c r="HO91" s="55"/>
      <c r="HP91" s="55"/>
      <c r="HQ91" s="55"/>
      <c r="HR91" s="55"/>
      <c r="HS91" s="55"/>
      <c r="HT91" s="55"/>
      <c r="HU91" s="55"/>
      <c r="HV91" s="55"/>
      <c r="HW91" s="55"/>
      <c r="HX91" s="55"/>
      <c r="HY91" s="55"/>
      <c r="HZ91" s="55"/>
      <c r="IA91" s="55"/>
      <c r="IB91" s="55"/>
      <c r="IC91" s="55"/>
      <c r="ID91" s="55"/>
    </row>
    <row r="92" spans="1:238" s="86" customFormat="1" ht="89.25">
      <c r="A92" s="317">
        <f t="shared" si="3"/>
        <v>81</v>
      </c>
      <c r="B92" s="43" t="s">
        <v>52</v>
      </c>
      <c r="C92" s="8">
        <v>33</v>
      </c>
      <c r="D92" s="44" t="s">
        <v>191</v>
      </c>
      <c r="E92" s="44" t="s">
        <v>296</v>
      </c>
      <c r="F92" s="68" t="s">
        <v>197</v>
      </c>
      <c r="G92" s="60" t="s">
        <v>163</v>
      </c>
      <c r="H92" s="126">
        <v>150000000</v>
      </c>
      <c r="I92" s="45">
        <v>120</v>
      </c>
      <c r="J92" s="127">
        <v>42068</v>
      </c>
      <c r="K92" s="127">
        <f aca="true" t="shared" si="4" ref="K92:K104">+J92</f>
        <v>42068</v>
      </c>
      <c r="L92" s="127">
        <v>42160</v>
      </c>
      <c r="M92" s="128">
        <v>81112502</v>
      </c>
      <c r="N92" s="84" t="s">
        <v>53</v>
      </c>
      <c r="O92" s="324" t="s">
        <v>68</v>
      </c>
      <c r="P92" s="85">
        <f>1950-1620</f>
        <v>330</v>
      </c>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c r="BS92" s="85"/>
      <c r="BT92" s="85"/>
      <c r="BU92" s="85"/>
      <c r="BV92" s="85"/>
      <c r="BW92" s="85"/>
      <c r="BX92" s="85"/>
      <c r="BY92" s="85"/>
      <c r="BZ92" s="85"/>
      <c r="CA92" s="85"/>
      <c r="CB92" s="85"/>
      <c r="CC92" s="85"/>
      <c r="CD92" s="85"/>
      <c r="CE92" s="85"/>
      <c r="CF92" s="85"/>
      <c r="CG92" s="85"/>
      <c r="CH92" s="85"/>
      <c r="CI92" s="85"/>
      <c r="CJ92" s="85"/>
      <c r="CK92" s="85"/>
      <c r="CL92" s="85"/>
      <c r="CM92" s="85"/>
      <c r="CN92" s="85"/>
      <c r="CO92" s="85"/>
      <c r="CP92" s="85"/>
      <c r="CQ92" s="85"/>
      <c r="CR92" s="85"/>
      <c r="CS92" s="85"/>
      <c r="CT92" s="85"/>
      <c r="CU92" s="85"/>
      <c r="CV92" s="85"/>
      <c r="CW92" s="85"/>
      <c r="CX92" s="85"/>
      <c r="CY92" s="85"/>
      <c r="CZ92" s="85"/>
      <c r="DA92" s="85"/>
      <c r="DB92" s="85"/>
      <c r="DC92" s="85"/>
      <c r="DD92" s="85"/>
      <c r="DE92" s="85"/>
      <c r="DF92" s="85"/>
      <c r="DG92" s="85"/>
      <c r="DH92" s="85"/>
      <c r="DI92" s="85"/>
      <c r="DJ92" s="85"/>
      <c r="DK92" s="85"/>
      <c r="DL92" s="85"/>
      <c r="DM92" s="85"/>
      <c r="DN92" s="85"/>
      <c r="DO92" s="85"/>
      <c r="DP92" s="85"/>
      <c r="DQ92" s="85"/>
      <c r="DR92" s="85"/>
      <c r="DS92" s="85"/>
      <c r="DT92" s="85"/>
      <c r="DU92" s="85"/>
      <c r="DV92" s="85"/>
      <c r="DW92" s="85"/>
      <c r="DX92" s="85"/>
      <c r="DY92" s="85"/>
      <c r="DZ92" s="85"/>
      <c r="EA92" s="85"/>
      <c r="EB92" s="85"/>
      <c r="EC92" s="85"/>
      <c r="ED92" s="85"/>
      <c r="EE92" s="85"/>
      <c r="EF92" s="85"/>
      <c r="EG92" s="85"/>
      <c r="EH92" s="85"/>
      <c r="EI92" s="85"/>
      <c r="EJ92" s="85"/>
      <c r="EK92" s="85"/>
      <c r="EL92" s="85"/>
      <c r="EM92" s="85"/>
      <c r="EN92" s="85"/>
      <c r="EO92" s="85"/>
      <c r="EP92" s="85"/>
      <c r="EQ92" s="85"/>
      <c r="ER92" s="85"/>
      <c r="ES92" s="85"/>
      <c r="ET92" s="85"/>
      <c r="EU92" s="85"/>
      <c r="EV92" s="85"/>
      <c r="EW92" s="85"/>
      <c r="EX92" s="85"/>
      <c r="EY92" s="85"/>
      <c r="EZ92" s="85"/>
      <c r="FA92" s="85"/>
      <c r="FB92" s="85"/>
      <c r="FC92" s="85"/>
      <c r="FD92" s="85"/>
      <c r="FE92" s="85"/>
      <c r="FF92" s="85"/>
      <c r="FG92" s="85"/>
      <c r="FH92" s="85"/>
      <c r="FI92" s="85"/>
      <c r="FJ92" s="85"/>
      <c r="FK92" s="85"/>
      <c r="FL92" s="85"/>
      <c r="FM92" s="85"/>
      <c r="FN92" s="85"/>
      <c r="FO92" s="85"/>
      <c r="FP92" s="85"/>
      <c r="FQ92" s="85"/>
      <c r="FR92" s="85"/>
      <c r="FS92" s="85"/>
      <c r="FT92" s="85"/>
      <c r="FU92" s="85"/>
      <c r="FV92" s="85"/>
      <c r="FW92" s="85"/>
      <c r="FX92" s="85"/>
      <c r="FY92" s="85"/>
      <c r="FZ92" s="85"/>
      <c r="GA92" s="85"/>
      <c r="GB92" s="85"/>
      <c r="GC92" s="85"/>
      <c r="GD92" s="85"/>
      <c r="GE92" s="85"/>
      <c r="GF92" s="85"/>
      <c r="GG92" s="85"/>
      <c r="GH92" s="85"/>
      <c r="GI92" s="85"/>
      <c r="GJ92" s="85"/>
      <c r="GK92" s="85"/>
      <c r="GL92" s="85"/>
      <c r="GM92" s="85"/>
      <c r="GN92" s="85"/>
      <c r="GO92" s="85"/>
      <c r="GP92" s="85"/>
      <c r="GQ92" s="85"/>
      <c r="GR92" s="85"/>
      <c r="GS92" s="85"/>
      <c r="GT92" s="85"/>
      <c r="GU92" s="85"/>
      <c r="GV92" s="85"/>
      <c r="GW92" s="85"/>
      <c r="GX92" s="85"/>
      <c r="GY92" s="85"/>
      <c r="GZ92" s="85"/>
      <c r="HA92" s="85"/>
      <c r="HB92" s="85"/>
      <c r="HC92" s="85"/>
      <c r="HD92" s="85"/>
      <c r="HE92" s="85"/>
      <c r="HF92" s="85"/>
      <c r="HG92" s="85"/>
      <c r="HH92" s="85"/>
      <c r="HI92" s="85"/>
      <c r="HJ92" s="85"/>
      <c r="HK92" s="85"/>
      <c r="HL92" s="85"/>
      <c r="HM92" s="85"/>
      <c r="HN92" s="85"/>
      <c r="HO92" s="85"/>
      <c r="HP92" s="85"/>
      <c r="HQ92" s="85"/>
      <c r="HR92" s="85"/>
      <c r="HS92" s="85"/>
      <c r="HT92" s="85"/>
      <c r="HU92" s="85"/>
      <c r="HV92" s="85"/>
      <c r="HW92" s="85"/>
      <c r="HX92" s="85"/>
      <c r="HY92" s="85"/>
      <c r="HZ92" s="85"/>
      <c r="IA92" s="85"/>
      <c r="IB92" s="85"/>
      <c r="IC92" s="85"/>
      <c r="ID92" s="85"/>
    </row>
    <row r="93" spans="1:238" s="86" customFormat="1" ht="89.25">
      <c r="A93" s="317">
        <f t="shared" si="3"/>
        <v>82</v>
      </c>
      <c r="B93" s="43" t="s">
        <v>52</v>
      </c>
      <c r="C93" s="8">
        <v>33</v>
      </c>
      <c r="D93" s="44" t="s">
        <v>191</v>
      </c>
      <c r="E93" s="44" t="s">
        <v>296</v>
      </c>
      <c r="F93" s="68" t="s">
        <v>197</v>
      </c>
      <c r="G93" s="60" t="s">
        <v>163</v>
      </c>
      <c r="H93" s="126">
        <v>30000000</v>
      </c>
      <c r="I93" s="45">
        <v>90</v>
      </c>
      <c r="J93" s="127">
        <v>42217</v>
      </c>
      <c r="K93" s="127">
        <f t="shared" si="4"/>
        <v>42217</v>
      </c>
      <c r="L93" s="127">
        <f>+J93+I93</f>
        <v>42307</v>
      </c>
      <c r="M93" s="128">
        <v>81112502</v>
      </c>
      <c r="N93" s="47" t="s">
        <v>54</v>
      </c>
      <c r="O93" s="329" t="s">
        <v>69</v>
      </c>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U93" s="85"/>
      <c r="BV93" s="85"/>
      <c r="BW93" s="85"/>
      <c r="BX93" s="85"/>
      <c r="BY93" s="85"/>
      <c r="BZ93" s="85"/>
      <c r="CA93" s="85"/>
      <c r="CB93" s="85"/>
      <c r="CC93" s="85"/>
      <c r="CD93" s="85"/>
      <c r="CE93" s="85"/>
      <c r="CF93" s="85"/>
      <c r="CG93" s="85"/>
      <c r="CH93" s="85"/>
      <c r="CI93" s="85"/>
      <c r="CJ93" s="85"/>
      <c r="CK93" s="85"/>
      <c r="CL93" s="85"/>
      <c r="CM93" s="85"/>
      <c r="CN93" s="85"/>
      <c r="CO93" s="85"/>
      <c r="CP93" s="85"/>
      <c r="CQ93" s="85"/>
      <c r="CR93" s="85"/>
      <c r="CS93" s="85"/>
      <c r="CT93" s="85"/>
      <c r="CU93" s="85"/>
      <c r="CV93" s="85"/>
      <c r="CW93" s="85"/>
      <c r="CX93" s="85"/>
      <c r="CY93" s="85"/>
      <c r="CZ93" s="85"/>
      <c r="DA93" s="85"/>
      <c r="DB93" s="85"/>
      <c r="DC93" s="85"/>
      <c r="DD93" s="85"/>
      <c r="DE93" s="85"/>
      <c r="DF93" s="85"/>
      <c r="DG93" s="85"/>
      <c r="DH93" s="85"/>
      <c r="DI93" s="85"/>
      <c r="DJ93" s="85"/>
      <c r="DK93" s="85"/>
      <c r="DL93" s="85"/>
      <c r="DM93" s="85"/>
      <c r="DN93" s="85"/>
      <c r="DO93" s="85"/>
      <c r="DP93" s="85"/>
      <c r="DQ93" s="85"/>
      <c r="DR93" s="85"/>
      <c r="DS93" s="85"/>
      <c r="DT93" s="85"/>
      <c r="DU93" s="85"/>
      <c r="DV93" s="85"/>
      <c r="DW93" s="85"/>
      <c r="DX93" s="85"/>
      <c r="DY93" s="85"/>
      <c r="DZ93" s="85"/>
      <c r="EA93" s="85"/>
      <c r="EB93" s="85"/>
      <c r="EC93" s="85"/>
      <c r="ED93" s="85"/>
      <c r="EE93" s="85"/>
      <c r="EF93" s="85"/>
      <c r="EG93" s="85"/>
      <c r="EH93" s="85"/>
      <c r="EI93" s="85"/>
      <c r="EJ93" s="85"/>
      <c r="EK93" s="85"/>
      <c r="EL93" s="85"/>
      <c r="EM93" s="85"/>
      <c r="EN93" s="85"/>
      <c r="EO93" s="85"/>
      <c r="EP93" s="85"/>
      <c r="EQ93" s="85"/>
      <c r="ER93" s="85"/>
      <c r="ES93" s="85"/>
      <c r="ET93" s="85"/>
      <c r="EU93" s="85"/>
      <c r="EV93" s="85"/>
      <c r="EW93" s="85"/>
      <c r="EX93" s="85"/>
      <c r="EY93" s="85"/>
      <c r="EZ93" s="85"/>
      <c r="FA93" s="85"/>
      <c r="FB93" s="85"/>
      <c r="FC93" s="85"/>
      <c r="FD93" s="85"/>
      <c r="FE93" s="85"/>
      <c r="FF93" s="85"/>
      <c r="FG93" s="85"/>
      <c r="FH93" s="85"/>
      <c r="FI93" s="85"/>
      <c r="FJ93" s="85"/>
      <c r="FK93" s="85"/>
      <c r="FL93" s="85"/>
      <c r="FM93" s="85"/>
      <c r="FN93" s="85"/>
      <c r="FO93" s="85"/>
      <c r="FP93" s="85"/>
      <c r="FQ93" s="85"/>
      <c r="FR93" s="85"/>
      <c r="FS93" s="85"/>
      <c r="FT93" s="85"/>
      <c r="FU93" s="85"/>
      <c r="FV93" s="85"/>
      <c r="FW93" s="85"/>
      <c r="FX93" s="85"/>
      <c r="FY93" s="85"/>
      <c r="FZ93" s="85"/>
      <c r="GA93" s="85"/>
      <c r="GB93" s="85"/>
      <c r="GC93" s="85"/>
      <c r="GD93" s="85"/>
      <c r="GE93" s="85"/>
      <c r="GF93" s="85"/>
      <c r="GG93" s="85"/>
      <c r="GH93" s="85"/>
      <c r="GI93" s="85"/>
      <c r="GJ93" s="85"/>
      <c r="GK93" s="85"/>
      <c r="GL93" s="85"/>
      <c r="GM93" s="85"/>
      <c r="GN93" s="85"/>
      <c r="GO93" s="85"/>
      <c r="GP93" s="85"/>
      <c r="GQ93" s="85"/>
      <c r="GR93" s="85"/>
      <c r="GS93" s="85"/>
      <c r="GT93" s="85"/>
      <c r="GU93" s="85"/>
      <c r="GV93" s="85"/>
      <c r="GW93" s="85"/>
      <c r="GX93" s="85"/>
      <c r="GY93" s="85"/>
      <c r="GZ93" s="85"/>
      <c r="HA93" s="85"/>
      <c r="HB93" s="85"/>
      <c r="HC93" s="85"/>
      <c r="HD93" s="85"/>
      <c r="HE93" s="85"/>
      <c r="HF93" s="85"/>
      <c r="HG93" s="85"/>
      <c r="HH93" s="85"/>
      <c r="HI93" s="85"/>
      <c r="HJ93" s="85"/>
      <c r="HK93" s="85"/>
      <c r="HL93" s="85"/>
      <c r="HM93" s="85"/>
      <c r="HN93" s="85"/>
      <c r="HO93" s="85"/>
      <c r="HP93" s="85"/>
      <c r="HQ93" s="85"/>
      <c r="HR93" s="85"/>
      <c r="HS93" s="85"/>
      <c r="HT93" s="85"/>
      <c r="HU93" s="85"/>
      <c r="HV93" s="85"/>
      <c r="HW93" s="85"/>
      <c r="HX93" s="85"/>
      <c r="HY93" s="85"/>
      <c r="HZ93" s="85"/>
      <c r="IA93" s="85"/>
      <c r="IB93" s="85"/>
      <c r="IC93" s="85"/>
      <c r="ID93" s="85"/>
    </row>
    <row r="94" spans="1:238" s="86" customFormat="1" ht="89.25">
      <c r="A94" s="317">
        <f t="shared" si="3"/>
        <v>83</v>
      </c>
      <c r="B94" s="43" t="s">
        <v>52</v>
      </c>
      <c r="C94" s="8">
        <v>33</v>
      </c>
      <c r="D94" s="44" t="s">
        <v>191</v>
      </c>
      <c r="E94" s="44" t="s">
        <v>296</v>
      </c>
      <c r="F94" s="68" t="s">
        <v>197</v>
      </c>
      <c r="G94" s="60" t="s">
        <v>163</v>
      </c>
      <c r="H94" s="126">
        <v>80000000</v>
      </c>
      <c r="I94" s="45">
        <v>90</v>
      </c>
      <c r="J94" s="127">
        <v>42139</v>
      </c>
      <c r="K94" s="127">
        <f t="shared" si="4"/>
        <v>42139</v>
      </c>
      <c r="L94" s="127">
        <f>+J94+I94</f>
        <v>42229</v>
      </c>
      <c r="M94" s="128">
        <v>81112502</v>
      </c>
      <c r="N94" s="47" t="s">
        <v>55</v>
      </c>
      <c r="O94" s="329" t="s">
        <v>70</v>
      </c>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5"/>
      <c r="BR94" s="85"/>
      <c r="BS94" s="85"/>
      <c r="BT94" s="85"/>
      <c r="BU94" s="85"/>
      <c r="BV94" s="85"/>
      <c r="BW94" s="85"/>
      <c r="BX94" s="85"/>
      <c r="BY94" s="85"/>
      <c r="BZ94" s="85"/>
      <c r="CA94" s="85"/>
      <c r="CB94" s="85"/>
      <c r="CC94" s="85"/>
      <c r="CD94" s="85"/>
      <c r="CE94" s="85"/>
      <c r="CF94" s="85"/>
      <c r="CG94" s="85"/>
      <c r="CH94" s="85"/>
      <c r="CI94" s="85"/>
      <c r="CJ94" s="85"/>
      <c r="CK94" s="85"/>
      <c r="CL94" s="85"/>
      <c r="CM94" s="85"/>
      <c r="CN94" s="85"/>
      <c r="CO94" s="85"/>
      <c r="CP94" s="85"/>
      <c r="CQ94" s="85"/>
      <c r="CR94" s="85"/>
      <c r="CS94" s="85"/>
      <c r="CT94" s="85"/>
      <c r="CU94" s="85"/>
      <c r="CV94" s="85"/>
      <c r="CW94" s="85"/>
      <c r="CX94" s="85"/>
      <c r="CY94" s="85"/>
      <c r="CZ94" s="85"/>
      <c r="DA94" s="85"/>
      <c r="DB94" s="85"/>
      <c r="DC94" s="85"/>
      <c r="DD94" s="85"/>
      <c r="DE94" s="85"/>
      <c r="DF94" s="85"/>
      <c r="DG94" s="85"/>
      <c r="DH94" s="85"/>
      <c r="DI94" s="85"/>
      <c r="DJ94" s="85"/>
      <c r="DK94" s="85"/>
      <c r="DL94" s="85"/>
      <c r="DM94" s="85"/>
      <c r="DN94" s="85"/>
      <c r="DO94" s="85"/>
      <c r="DP94" s="85"/>
      <c r="DQ94" s="85"/>
      <c r="DR94" s="85"/>
      <c r="DS94" s="85"/>
      <c r="DT94" s="85"/>
      <c r="DU94" s="85"/>
      <c r="DV94" s="85"/>
      <c r="DW94" s="85"/>
      <c r="DX94" s="85"/>
      <c r="DY94" s="85"/>
      <c r="DZ94" s="85"/>
      <c r="EA94" s="85"/>
      <c r="EB94" s="85"/>
      <c r="EC94" s="85"/>
      <c r="ED94" s="85"/>
      <c r="EE94" s="85"/>
      <c r="EF94" s="85"/>
      <c r="EG94" s="85"/>
      <c r="EH94" s="85"/>
      <c r="EI94" s="85"/>
      <c r="EJ94" s="85"/>
      <c r="EK94" s="85"/>
      <c r="EL94" s="85"/>
      <c r="EM94" s="85"/>
      <c r="EN94" s="85"/>
      <c r="EO94" s="85"/>
      <c r="EP94" s="85"/>
      <c r="EQ94" s="85"/>
      <c r="ER94" s="85"/>
      <c r="ES94" s="85"/>
      <c r="ET94" s="85"/>
      <c r="EU94" s="85"/>
      <c r="EV94" s="85"/>
      <c r="EW94" s="85"/>
      <c r="EX94" s="85"/>
      <c r="EY94" s="85"/>
      <c r="EZ94" s="85"/>
      <c r="FA94" s="85"/>
      <c r="FB94" s="85"/>
      <c r="FC94" s="85"/>
      <c r="FD94" s="85"/>
      <c r="FE94" s="85"/>
      <c r="FF94" s="85"/>
      <c r="FG94" s="85"/>
      <c r="FH94" s="85"/>
      <c r="FI94" s="85"/>
      <c r="FJ94" s="85"/>
      <c r="FK94" s="85"/>
      <c r="FL94" s="85"/>
      <c r="FM94" s="85"/>
      <c r="FN94" s="85"/>
      <c r="FO94" s="85"/>
      <c r="FP94" s="85"/>
      <c r="FQ94" s="85"/>
      <c r="FR94" s="85"/>
      <c r="FS94" s="85"/>
      <c r="FT94" s="85"/>
      <c r="FU94" s="85"/>
      <c r="FV94" s="85"/>
      <c r="FW94" s="85"/>
      <c r="FX94" s="85"/>
      <c r="FY94" s="85"/>
      <c r="FZ94" s="85"/>
      <c r="GA94" s="85"/>
      <c r="GB94" s="85"/>
      <c r="GC94" s="85"/>
      <c r="GD94" s="85"/>
      <c r="GE94" s="85"/>
      <c r="GF94" s="85"/>
      <c r="GG94" s="85"/>
      <c r="GH94" s="85"/>
      <c r="GI94" s="85"/>
      <c r="GJ94" s="85"/>
      <c r="GK94" s="85"/>
      <c r="GL94" s="85"/>
      <c r="GM94" s="85"/>
      <c r="GN94" s="85"/>
      <c r="GO94" s="85"/>
      <c r="GP94" s="85"/>
      <c r="GQ94" s="85"/>
      <c r="GR94" s="85"/>
      <c r="GS94" s="85"/>
      <c r="GT94" s="85"/>
      <c r="GU94" s="85"/>
      <c r="GV94" s="85"/>
      <c r="GW94" s="85"/>
      <c r="GX94" s="85"/>
      <c r="GY94" s="85"/>
      <c r="GZ94" s="85"/>
      <c r="HA94" s="85"/>
      <c r="HB94" s="85"/>
      <c r="HC94" s="85"/>
      <c r="HD94" s="85"/>
      <c r="HE94" s="85"/>
      <c r="HF94" s="85"/>
      <c r="HG94" s="85"/>
      <c r="HH94" s="85"/>
      <c r="HI94" s="85"/>
      <c r="HJ94" s="85"/>
      <c r="HK94" s="85"/>
      <c r="HL94" s="85"/>
      <c r="HM94" s="85"/>
      <c r="HN94" s="85"/>
      <c r="HO94" s="85"/>
      <c r="HP94" s="85"/>
      <c r="HQ94" s="85"/>
      <c r="HR94" s="85"/>
      <c r="HS94" s="85"/>
      <c r="HT94" s="85"/>
      <c r="HU94" s="85"/>
      <c r="HV94" s="85"/>
      <c r="HW94" s="85"/>
      <c r="HX94" s="85"/>
      <c r="HY94" s="85"/>
      <c r="HZ94" s="85"/>
      <c r="IA94" s="85"/>
      <c r="IB94" s="85"/>
      <c r="IC94" s="85"/>
      <c r="ID94" s="85"/>
    </row>
    <row r="95" spans="1:238" s="86" customFormat="1" ht="89.25">
      <c r="A95" s="317">
        <f t="shared" si="3"/>
        <v>84</v>
      </c>
      <c r="B95" s="43" t="s">
        <v>52</v>
      </c>
      <c r="C95" s="8">
        <v>33</v>
      </c>
      <c r="D95" s="44" t="s">
        <v>191</v>
      </c>
      <c r="E95" s="44" t="s">
        <v>296</v>
      </c>
      <c r="F95" s="68" t="s">
        <v>197</v>
      </c>
      <c r="G95" s="60" t="s">
        <v>163</v>
      </c>
      <c r="H95" s="126">
        <v>50000000</v>
      </c>
      <c r="I95" s="45">
        <v>90</v>
      </c>
      <c r="J95" s="127">
        <v>42095</v>
      </c>
      <c r="K95" s="127">
        <f t="shared" si="4"/>
        <v>42095</v>
      </c>
      <c r="L95" s="127">
        <f>+J95+I95</f>
        <v>42185</v>
      </c>
      <c r="M95" s="128">
        <v>45111603</v>
      </c>
      <c r="N95" s="47" t="s">
        <v>56</v>
      </c>
      <c r="O95" s="329" t="s">
        <v>71</v>
      </c>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5"/>
      <c r="BR95" s="85"/>
      <c r="BS95" s="85"/>
      <c r="BT95" s="85"/>
      <c r="BU95" s="85"/>
      <c r="BV95" s="85"/>
      <c r="BW95" s="85"/>
      <c r="BX95" s="85"/>
      <c r="BY95" s="85"/>
      <c r="BZ95" s="85"/>
      <c r="CA95" s="85"/>
      <c r="CB95" s="85"/>
      <c r="CC95" s="85"/>
      <c r="CD95" s="85"/>
      <c r="CE95" s="85"/>
      <c r="CF95" s="85"/>
      <c r="CG95" s="85"/>
      <c r="CH95" s="85"/>
      <c r="CI95" s="85"/>
      <c r="CJ95" s="85"/>
      <c r="CK95" s="85"/>
      <c r="CL95" s="85"/>
      <c r="CM95" s="85"/>
      <c r="CN95" s="85"/>
      <c r="CO95" s="85"/>
      <c r="CP95" s="85"/>
      <c r="CQ95" s="85"/>
      <c r="CR95" s="85"/>
      <c r="CS95" s="85"/>
      <c r="CT95" s="85"/>
      <c r="CU95" s="85"/>
      <c r="CV95" s="85"/>
      <c r="CW95" s="85"/>
      <c r="CX95" s="85"/>
      <c r="CY95" s="85"/>
      <c r="CZ95" s="85"/>
      <c r="DA95" s="85"/>
      <c r="DB95" s="85"/>
      <c r="DC95" s="85"/>
      <c r="DD95" s="85"/>
      <c r="DE95" s="85"/>
      <c r="DF95" s="85"/>
      <c r="DG95" s="85"/>
      <c r="DH95" s="85"/>
      <c r="DI95" s="85"/>
      <c r="DJ95" s="85"/>
      <c r="DK95" s="85"/>
      <c r="DL95" s="85"/>
      <c r="DM95" s="85"/>
      <c r="DN95" s="85"/>
      <c r="DO95" s="85"/>
      <c r="DP95" s="85"/>
      <c r="DQ95" s="85"/>
      <c r="DR95" s="85"/>
      <c r="DS95" s="85"/>
      <c r="DT95" s="85"/>
      <c r="DU95" s="85"/>
      <c r="DV95" s="85"/>
      <c r="DW95" s="85"/>
      <c r="DX95" s="85"/>
      <c r="DY95" s="85"/>
      <c r="DZ95" s="85"/>
      <c r="EA95" s="85"/>
      <c r="EB95" s="85"/>
      <c r="EC95" s="85"/>
      <c r="ED95" s="85"/>
      <c r="EE95" s="85"/>
      <c r="EF95" s="85"/>
      <c r="EG95" s="85"/>
      <c r="EH95" s="85"/>
      <c r="EI95" s="85"/>
      <c r="EJ95" s="85"/>
      <c r="EK95" s="85"/>
      <c r="EL95" s="85"/>
      <c r="EM95" s="85"/>
      <c r="EN95" s="85"/>
      <c r="EO95" s="85"/>
      <c r="EP95" s="85"/>
      <c r="EQ95" s="85"/>
      <c r="ER95" s="85"/>
      <c r="ES95" s="85"/>
      <c r="ET95" s="85"/>
      <c r="EU95" s="85"/>
      <c r="EV95" s="85"/>
      <c r="EW95" s="85"/>
      <c r="EX95" s="85"/>
      <c r="EY95" s="85"/>
      <c r="EZ95" s="85"/>
      <c r="FA95" s="85"/>
      <c r="FB95" s="85"/>
      <c r="FC95" s="85"/>
      <c r="FD95" s="85"/>
      <c r="FE95" s="85"/>
      <c r="FF95" s="85"/>
      <c r="FG95" s="85"/>
      <c r="FH95" s="85"/>
      <c r="FI95" s="85"/>
      <c r="FJ95" s="85"/>
      <c r="FK95" s="85"/>
      <c r="FL95" s="85"/>
      <c r="FM95" s="85"/>
      <c r="FN95" s="85"/>
      <c r="FO95" s="85"/>
      <c r="FP95" s="85"/>
      <c r="FQ95" s="85"/>
      <c r="FR95" s="85"/>
      <c r="FS95" s="85"/>
      <c r="FT95" s="85"/>
      <c r="FU95" s="85"/>
      <c r="FV95" s="85"/>
      <c r="FW95" s="85"/>
      <c r="FX95" s="85"/>
      <c r="FY95" s="85"/>
      <c r="FZ95" s="85"/>
      <c r="GA95" s="85"/>
      <c r="GB95" s="85"/>
      <c r="GC95" s="85"/>
      <c r="GD95" s="85"/>
      <c r="GE95" s="85"/>
      <c r="GF95" s="85"/>
      <c r="GG95" s="85"/>
      <c r="GH95" s="85"/>
      <c r="GI95" s="85"/>
      <c r="GJ95" s="85"/>
      <c r="GK95" s="85"/>
      <c r="GL95" s="85"/>
      <c r="GM95" s="85"/>
      <c r="GN95" s="85"/>
      <c r="GO95" s="85"/>
      <c r="GP95" s="85"/>
      <c r="GQ95" s="85"/>
      <c r="GR95" s="85"/>
      <c r="GS95" s="85"/>
      <c r="GT95" s="85"/>
      <c r="GU95" s="85"/>
      <c r="GV95" s="85"/>
      <c r="GW95" s="85"/>
      <c r="GX95" s="85"/>
      <c r="GY95" s="85"/>
      <c r="GZ95" s="85"/>
      <c r="HA95" s="85"/>
      <c r="HB95" s="85"/>
      <c r="HC95" s="85"/>
      <c r="HD95" s="85"/>
      <c r="HE95" s="85"/>
      <c r="HF95" s="85"/>
      <c r="HG95" s="85"/>
      <c r="HH95" s="85"/>
      <c r="HI95" s="85"/>
      <c r="HJ95" s="85"/>
      <c r="HK95" s="85"/>
      <c r="HL95" s="85"/>
      <c r="HM95" s="85"/>
      <c r="HN95" s="85"/>
      <c r="HO95" s="85"/>
      <c r="HP95" s="85"/>
      <c r="HQ95" s="85"/>
      <c r="HR95" s="85"/>
      <c r="HS95" s="85"/>
      <c r="HT95" s="85"/>
      <c r="HU95" s="85"/>
      <c r="HV95" s="85"/>
      <c r="HW95" s="85"/>
      <c r="HX95" s="85"/>
      <c r="HY95" s="85"/>
      <c r="HZ95" s="85"/>
      <c r="IA95" s="85"/>
      <c r="IB95" s="85"/>
      <c r="IC95" s="85"/>
      <c r="ID95" s="85"/>
    </row>
    <row r="96" spans="1:238" s="86" customFormat="1" ht="89.25">
      <c r="A96" s="317">
        <f t="shared" si="3"/>
        <v>85</v>
      </c>
      <c r="B96" s="43" t="s">
        <v>52</v>
      </c>
      <c r="C96" s="8">
        <v>33</v>
      </c>
      <c r="D96" s="44" t="s">
        <v>191</v>
      </c>
      <c r="E96" s="44" t="s">
        <v>296</v>
      </c>
      <c r="F96" s="68" t="s">
        <v>197</v>
      </c>
      <c r="G96" s="60" t="s">
        <v>163</v>
      </c>
      <c r="H96" s="126">
        <v>20000000</v>
      </c>
      <c r="I96" s="45">
        <v>90</v>
      </c>
      <c r="J96" s="127">
        <v>42170</v>
      </c>
      <c r="K96" s="127">
        <f t="shared" si="4"/>
        <v>42170</v>
      </c>
      <c r="L96" s="127">
        <f>+J96+I96</f>
        <v>42260</v>
      </c>
      <c r="M96" s="128">
        <v>45111607</v>
      </c>
      <c r="N96" s="47" t="s">
        <v>57</v>
      </c>
      <c r="O96" s="329" t="s">
        <v>72</v>
      </c>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5"/>
      <c r="BR96" s="85"/>
      <c r="BS96" s="85"/>
      <c r="BT96" s="85"/>
      <c r="BU96" s="85"/>
      <c r="BV96" s="85"/>
      <c r="BW96" s="85"/>
      <c r="BX96" s="85"/>
      <c r="BY96" s="85"/>
      <c r="BZ96" s="85"/>
      <c r="CA96" s="85"/>
      <c r="CB96" s="85"/>
      <c r="CC96" s="85"/>
      <c r="CD96" s="85"/>
      <c r="CE96" s="85"/>
      <c r="CF96" s="85"/>
      <c r="CG96" s="85"/>
      <c r="CH96" s="85"/>
      <c r="CI96" s="85"/>
      <c r="CJ96" s="85"/>
      <c r="CK96" s="85"/>
      <c r="CL96" s="85"/>
      <c r="CM96" s="85"/>
      <c r="CN96" s="85"/>
      <c r="CO96" s="85"/>
      <c r="CP96" s="85"/>
      <c r="CQ96" s="85"/>
      <c r="CR96" s="85"/>
      <c r="CS96" s="85"/>
      <c r="CT96" s="85"/>
      <c r="CU96" s="85"/>
      <c r="CV96" s="85"/>
      <c r="CW96" s="85"/>
      <c r="CX96" s="85"/>
      <c r="CY96" s="85"/>
      <c r="CZ96" s="85"/>
      <c r="DA96" s="85"/>
      <c r="DB96" s="85"/>
      <c r="DC96" s="85"/>
      <c r="DD96" s="85"/>
      <c r="DE96" s="85"/>
      <c r="DF96" s="85"/>
      <c r="DG96" s="85"/>
      <c r="DH96" s="85"/>
      <c r="DI96" s="85"/>
      <c r="DJ96" s="85"/>
      <c r="DK96" s="85"/>
      <c r="DL96" s="85"/>
      <c r="DM96" s="85"/>
      <c r="DN96" s="85"/>
      <c r="DO96" s="85"/>
      <c r="DP96" s="85"/>
      <c r="DQ96" s="85"/>
      <c r="DR96" s="85"/>
      <c r="DS96" s="85"/>
      <c r="DT96" s="85"/>
      <c r="DU96" s="85"/>
      <c r="DV96" s="85"/>
      <c r="DW96" s="85"/>
      <c r="DX96" s="85"/>
      <c r="DY96" s="85"/>
      <c r="DZ96" s="85"/>
      <c r="EA96" s="85"/>
      <c r="EB96" s="85"/>
      <c r="EC96" s="85"/>
      <c r="ED96" s="85"/>
      <c r="EE96" s="85"/>
      <c r="EF96" s="85"/>
      <c r="EG96" s="85"/>
      <c r="EH96" s="85"/>
      <c r="EI96" s="85"/>
      <c r="EJ96" s="85"/>
      <c r="EK96" s="85"/>
      <c r="EL96" s="85"/>
      <c r="EM96" s="85"/>
      <c r="EN96" s="85"/>
      <c r="EO96" s="85"/>
      <c r="EP96" s="85"/>
      <c r="EQ96" s="85"/>
      <c r="ER96" s="85"/>
      <c r="ES96" s="85"/>
      <c r="ET96" s="85"/>
      <c r="EU96" s="85"/>
      <c r="EV96" s="85"/>
      <c r="EW96" s="85"/>
      <c r="EX96" s="85"/>
      <c r="EY96" s="85"/>
      <c r="EZ96" s="85"/>
      <c r="FA96" s="85"/>
      <c r="FB96" s="85"/>
      <c r="FC96" s="85"/>
      <c r="FD96" s="85"/>
      <c r="FE96" s="85"/>
      <c r="FF96" s="85"/>
      <c r="FG96" s="85"/>
      <c r="FH96" s="85"/>
      <c r="FI96" s="85"/>
      <c r="FJ96" s="85"/>
      <c r="FK96" s="85"/>
      <c r="FL96" s="85"/>
      <c r="FM96" s="85"/>
      <c r="FN96" s="85"/>
      <c r="FO96" s="85"/>
      <c r="FP96" s="85"/>
      <c r="FQ96" s="85"/>
      <c r="FR96" s="85"/>
      <c r="FS96" s="85"/>
      <c r="FT96" s="85"/>
      <c r="FU96" s="85"/>
      <c r="FV96" s="85"/>
      <c r="FW96" s="85"/>
      <c r="FX96" s="85"/>
      <c r="FY96" s="85"/>
      <c r="FZ96" s="85"/>
      <c r="GA96" s="85"/>
      <c r="GB96" s="85"/>
      <c r="GC96" s="85"/>
      <c r="GD96" s="85"/>
      <c r="GE96" s="85"/>
      <c r="GF96" s="85"/>
      <c r="GG96" s="85"/>
      <c r="GH96" s="85"/>
      <c r="GI96" s="85"/>
      <c r="GJ96" s="85"/>
      <c r="GK96" s="85"/>
      <c r="GL96" s="85"/>
      <c r="GM96" s="85"/>
      <c r="GN96" s="85"/>
      <c r="GO96" s="85"/>
      <c r="GP96" s="85"/>
      <c r="GQ96" s="85"/>
      <c r="GR96" s="85"/>
      <c r="GS96" s="85"/>
      <c r="GT96" s="85"/>
      <c r="GU96" s="85"/>
      <c r="GV96" s="85"/>
      <c r="GW96" s="85"/>
      <c r="GX96" s="85"/>
      <c r="GY96" s="85"/>
      <c r="GZ96" s="85"/>
      <c r="HA96" s="85"/>
      <c r="HB96" s="85"/>
      <c r="HC96" s="85"/>
      <c r="HD96" s="85"/>
      <c r="HE96" s="85"/>
      <c r="HF96" s="85"/>
      <c r="HG96" s="85"/>
      <c r="HH96" s="85"/>
      <c r="HI96" s="85"/>
      <c r="HJ96" s="85"/>
      <c r="HK96" s="85"/>
      <c r="HL96" s="85"/>
      <c r="HM96" s="85"/>
      <c r="HN96" s="85"/>
      <c r="HO96" s="85"/>
      <c r="HP96" s="85"/>
      <c r="HQ96" s="85"/>
      <c r="HR96" s="85"/>
      <c r="HS96" s="85"/>
      <c r="HT96" s="85"/>
      <c r="HU96" s="85"/>
      <c r="HV96" s="85"/>
      <c r="HW96" s="85"/>
      <c r="HX96" s="85"/>
      <c r="HY96" s="85"/>
      <c r="HZ96" s="85"/>
      <c r="IA96" s="85"/>
      <c r="IB96" s="85"/>
      <c r="IC96" s="85"/>
      <c r="ID96" s="85"/>
    </row>
    <row r="97" spans="1:238" s="86" customFormat="1" ht="89.25">
      <c r="A97" s="317">
        <f t="shared" si="3"/>
        <v>86</v>
      </c>
      <c r="B97" s="43" t="s">
        <v>52</v>
      </c>
      <c r="C97" s="8">
        <v>33</v>
      </c>
      <c r="D97" s="44" t="s">
        <v>191</v>
      </c>
      <c r="E97" s="44" t="s">
        <v>296</v>
      </c>
      <c r="F97" s="68" t="s">
        <v>197</v>
      </c>
      <c r="G97" s="60" t="s">
        <v>163</v>
      </c>
      <c r="H97" s="126">
        <v>190000000</v>
      </c>
      <c r="I97" s="45">
        <v>120</v>
      </c>
      <c r="J97" s="127">
        <v>42170</v>
      </c>
      <c r="K97" s="127">
        <f t="shared" si="4"/>
        <v>42170</v>
      </c>
      <c r="L97" s="127">
        <f>+J97+I97</f>
        <v>42290</v>
      </c>
      <c r="M97" s="128">
        <v>45111607</v>
      </c>
      <c r="N97" s="47" t="s">
        <v>58</v>
      </c>
      <c r="O97" s="329" t="s">
        <v>73</v>
      </c>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c r="BQ97" s="85"/>
      <c r="BR97" s="85"/>
      <c r="BS97" s="85"/>
      <c r="BT97" s="85"/>
      <c r="BU97" s="85"/>
      <c r="BV97" s="85"/>
      <c r="BW97" s="85"/>
      <c r="BX97" s="85"/>
      <c r="BY97" s="85"/>
      <c r="BZ97" s="85"/>
      <c r="CA97" s="85"/>
      <c r="CB97" s="85"/>
      <c r="CC97" s="85"/>
      <c r="CD97" s="85"/>
      <c r="CE97" s="85"/>
      <c r="CF97" s="85"/>
      <c r="CG97" s="85"/>
      <c r="CH97" s="85"/>
      <c r="CI97" s="85"/>
      <c r="CJ97" s="85"/>
      <c r="CK97" s="85"/>
      <c r="CL97" s="85"/>
      <c r="CM97" s="85"/>
      <c r="CN97" s="85"/>
      <c r="CO97" s="85"/>
      <c r="CP97" s="85"/>
      <c r="CQ97" s="85"/>
      <c r="CR97" s="85"/>
      <c r="CS97" s="85"/>
      <c r="CT97" s="85"/>
      <c r="CU97" s="85"/>
      <c r="CV97" s="85"/>
      <c r="CW97" s="85"/>
      <c r="CX97" s="85"/>
      <c r="CY97" s="85"/>
      <c r="CZ97" s="85"/>
      <c r="DA97" s="85"/>
      <c r="DB97" s="85"/>
      <c r="DC97" s="85"/>
      <c r="DD97" s="85"/>
      <c r="DE97" s="85"/>
      <c r="DF97" s="85"/>
      <c r="DG97" s="85"/>
      <c r="DH97" s="85"/>
      <c r="DI97" s="85"/>
      <c r="DJ97" s="85"/>
      <c r="DK97" s="85"/>
      <c r="DL97" s="85"/>
      <c r="DM97" s="85"/>
      <c r="DN97" s="85"/>
      <c r="DO97" s="85"/>
      <c r="DP97" s="85"/>
      <c r="DQ97" s="85"/>
      <c r="DR97" s="85"/>
      <c r="DS97" s="85"/>
      <c r="DT97" s="85"/>
      <c r="DU97" s="85"/>
      <c r="DV97" s="85"/>
      <c r="DW97" s="85"/>
      <c r="DX97" s="85"/>
      <c r="DY97" s="85"/>
      <c r="DZ97" s="85"/>
      <c r="EA97" s="85"/>
      <c r="EB97" s="85"/>
      <c r="EC97" s="85"/>
      <c r="ED97" s="85"/>
      <c r="EE97" s="85"/>
      <c r="EF97" s="85"/>
      <c r="EG97" s="85"/>
      <c r="EH97" s="85"/>
      <c r="EI97" s="85"/>
      <c r="EJ97" s="85"/>
      <c r="EK97" s="85"/>
      <c r="EL97" s="85"/>
      <c r="EM97" s="85"/>
      <c r="EN97" s="85"/>
      <c r="EO97" s="85"/>
      <c r="EP97" s="85"/>
      <c r="EQ97" s="85"/>
      <c r="ER97" s="85"/>
      <c r="ES97" s="85"/>
      <c r="ET97" s="85"/>
      <c r="EU97" s="85"/>
      <c r="EV97" s="85"/>
      <c r="EW97" s="85"/>
      <c r="EX97" s="85"/>
      <c r="EY97" s="85"/>
      <c r="EZ97" s="85"/>
      <c r="FA97" s="85"/>
      <c r="FB97" s="85"/>
      <c r="FC97" s="85"/>
      <c r="FD97" s="85"/>
      <c r="FE97" s="85"/>
      <c r="FF97" s="85"/>
      <c r="FG97" s="85"/>
      <c r="FH97" s="85"/>
      <c r="FI97" s="85"/>
      <c r="FJ97" s="85"/>
      <c r="FK97" s="85"/>
      <c r="FL97" s="85"/>
      <c r="FM97" s="85"/>
      <c r="FN97" s="85"/>
      <c r="FO97" s="85"/>
      <c r="FP97" s="85"/>
      <c r="FQ97" s="85"/>
      <c r="FR97" s="85"/>
      <c r="FS97" s="85"/>
      <c r="FT97" s="85"/>
      <c r="FU97" s="85"/>
      <c r="FV97" s="85"/>
      <c r="FW97" s="85"/>
      <c r="FX97" s="85"/>
      <c r="FY97" s="85"/>
      <c r="FZ97" s="85"/>
      <c r="GA97" s="85"/>
      <c r="GB97" s="85"/>
      <c r="GC97" s="85"/>
      <c r="GD97" s="85"/>
      <c r="GE97" s="85"/>
      <c r="GF97" s="85"/>
      <c r="GG97" s="85"/>
      <c r="GH97" s="85"/>
      <c r="GI97" s="85"/>
      <c r="GJ97" s="85"/>
      <c r="GK97" s="85"/>
      <c r="GL97" s="85"/>
      <c r="GM97" s="85"/>
      <c r="GN97" s="85"/>
      <c r="GO97" s="85"/>
      <c r="GP97" s="85"/>
      <c r="GQ97" s="85"/>
      <c r="GR97" s="85"/>
      <c r="GS97" s="85"/>
      <c r="GT97" s="85"/>
      <c r="GU97" s="85"/>
      <c r="GV97" s="85"/>
      <c r="GW97" s="85"/>
      <c r="GX97" s="85"/>
      <c r="GY97" s="85"/>
      <c r="GZ97" s="85"/>
      <c r="HA97" s="85"/>
      <c r="HB97" s="85"/>
      <c r="HC97" s="85"/>
      <c r="HD97" s="85"/>
      <c r="HE97" s="85"/>
      <c r="HF97" s="85"/>
      <c r="HG97" s="85"/>
      <c r="HH97" s="85"/>
      <c r="HI97" s="85"/>
      <c r="HJ97" s="85"/>
      <c r="HK97" s="85"/>
      <c r="HL97" s="85"/>
      <c r="HM97" s="85"/>
      <c r="HN97" s="85"/>
      <c r="HO97" s="85"/>
      <c r="HP97" s="85"/>
      <c r="HQ97" s="85"/>
      <c r="HR97" s="85"/>
      <c r="HS97" s="85"/>
      <c r="HT97" s="85"/>
      <c r="HU97" s="85"/>
      <c r="HV97" s="85"/>
      <c r="HW97" s="85"/>
      <c r="HX97" s="85"/>
      <c r="HY97" s="85"/>
      <c r="HZ97" s="85"/>
      <c r="IA97" s="85"/>
      <c r="IB97" s="85"/>
      <c r="IC97" s="85"/>
      <c r="ID97" s="85"/>
    </row>
    <row r="98" spans="1:238" s="86" customFormat="1" ht="165.75">
      <c r="A98" s="317">
        <f t="shared" si="3"/>
        <v>87</v>
      </c>
      <c r="B98" s="43" t="s">
        <v>52</v>
      </c>
      <c r="C98" s="8">
        <v>33</v>
      </c>
      <c r="D98" s="44" t="s">
        <v>191</v>
      </c>
      <c r="E98" s="44" t="s">
        <v>296</v>
      </c>
      <c r="F98" s="50" t="s">
        <v>315</v>
      </c>
      <c r="G98" s="60" t="s">
        <v>160</v>
      </c>
      <c r="H98" s="126">
        <v>600000000</v>
      </c>
      <c r="I98" s="45">
        <v>360</v>
      </c>
      <c r="J98" s="127">
        <v>42068</v>
      </c>
      <c r="K98" s="127">
        <f t="shared" si="4"/>
        <v>42068</v>
      </c>
      <c r="L98" s="127">
        <f aca="true" t="shared" si="5" ref="L98:L104">+K98+I98</f>
        <v>42428</v>
      </c>
      <c r="M98" s="128">
        <v>81111811</v>
      </c>
      <c r="N98" s="47" t="s">
        <v>59</v>
      </c>
      <c r="O98" s="330" t="s">
        <v>74</v>
      </c>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c r="CK98" s="85"/>
      <c r="CL98" s="85"/>
      <c r="CM98" s="85"/>
      <c r="CN98" s="85"/>
      <c r="CO98" s="85"/>
      <c r="CP98" s="85"/>
      <c r="CQ98" s="85"/>
      <c r="CR98" s="85"/>
      <c r="CS98" s="85"/>
      <c r="CT98" s="85"/>
      <c r="CU98" s="85"/>
      <c r="CV98" s="85"/>
      <c r="CW98" s="85"/>
      <c r="CX98" s="85"/>
      <c r="CY98" s="85"/>
      <c r="CZ98" s="85"/>
      <c r="DA98" s="85"/>
      <c r="DB98" s="85"/>
      <c r="DC98" s="85"/>
      <c r="DD98" s="85"/>
      <c r="DE98" s="85"/>
      <c r="DF98" s="85"/>
      <c r="DG98" s="85"/>
      <c r="DH98" s="85"/>
      <c r="DI98" s="85"/>
      <c r="DJ98" s="85"/>
      <c r="DK98" s="85"/>
      <c r="DL98" s="85"/>
      <c r="DM98" s="85"/>
      <c r="DN98" s="85"/>
      <c r="DO98" s="85"/>
      <c r="DP98" s="85"/>
      <c r="DQ98" s="85"/>
      <c r="DR98" s="85"/>
      <c r="DS98" s="85"/>
      <c r="DT98" s="85"/>
      <c r="DU98" s="85"/>
      <c r="DV98" s="85"/>
      <c r="DW98" s="85"/>
      <c r="DX98" s="85"/>
      <c r="DY98" s="85"/>
      <c r="DZ98" s="85"/>
      <c r="EA98" s="85"/>
      <c r="EB98" s="85"/>
      <c r="EC98" s="85"/>
      <c r="ED98" s="85"/>
      <c r="EE98" s="85"/>
      <c r="EF98" s="85"/>
      <c r="EG98" s="85"/>
      <c r="EH98" s="85"/>
      <c r="EI98" s="85"/>
      <c r="EJ98" s="85"/>
      <c r="EK98" s="85"/>
      <c r="EL98" s="85"/>
      <c r="EM98" s="85"/>
      <c r="EN98" s="85"/>
      <c r="EO98" s="85"/>
      <c r="EP98" s="85"/>
      <c r="EQ98" s="85"/>
      <c r="ER98" s="85"/>
      <c r="ES98" s="85"/>
      <c r="ET98" s="85"/>
      <c r="EU98" s="85"/>
      <c r="EV98" s="85"/>
      <c r="EW98" s="85"/>
      <c r="EX98" s="85"/>
      <c r="EY98" s="85"/>
      <c r="EZ98" s="85"/>
      <c r="FA98" s="85"/>
      <c r="FB98" s="85"/>
      <c r="FC98" s="85"/>
      <c r="FD98" s="85"/>
      <c r="FE98" s="85"/>
      <c r="FF98" s="85"/>
      <c r="FG98" s="85"/>
      <c r="FH98" s="85"/>
      <c r="FI98" s="85"/>
      <c r="FJ98" s="85"/>
      <c r="FK98" s="85"/>
      <c r="FL98" s="85"/>
      <c r="FM98" s="85"/>
      <c r="FN98" s="85"/>
      <c r="FO98" s="85"/>
      <c r="FP98" s="85"/>
      <c r="FQ98" s="85"/>
      <c r="FR98" s="85"/>
      <c r="FS98" s="85"/>
      <c r="FT98" s="85"/>
      <c r="FU98" s="85"/>
      <c r="FV98" s="85"/>
      <c r="FW98" s="85"/>
      <c r="FX98" s="85"/>
      <c r="FY98" s="85"/>
      <c r="FZ98" s="85"/>
      <c r="GA98" s="85"/>
      <c r="GB98" s="85"/>
      <c r="GC98" s="85"/>
      <c r="GD98" s="85"/>
      <c r="GE98" s="85"/>
      <c r="GF98" s="85"/>
      <c r="GG98" s="85"/>
      <c r="GH98" s="85"/>
      <c r="GI98" s="85"/>
      <c r="GJ98" s="85"/>
      <c r="GK98" s="85"/>
      <c r="GL98" s="85"/>
      <c r="GM98" s="85"/>
      <c r="GN98" s="85"/>
      <c r="GO98" s="85"/>
      <c r="GP98" s="85"/>
      <c r="GQ98" s="85"/>
      <c r="GR98" s="85"/>
      <c r="GS98" s="85"/>
      <c r="GT98" s="85"/>
      <c r="GU98" s="85"/>
      <c r="GV98" s="85"/>
      <c r="GW98" s="85"/>
      <c r="GX98" s="85"/>
      <c r="GY98" s="85"/>
      <c r="GZ98" s="85"/>
      <c r="HA98" s="85"/>
      <c r="HB98" s="85"/>
      <c r="HC98" s="85"/>
      <c r="HD98" s="85"/>
      <c r="HE98" s="85"/>
      <c r="HF98" s="85"/>
      <c r="HG98" s="85"/>
      <c r="HH98" s="85"/>
      <c r="HI98" s="85"/>
      <c r="HJ98" s="85"/>
      <c r="HK98" s="85"/>
      <c r="HL98" s="85"/>
      <c r="HM98" s="85"/>
      <c r="HN98" s="85"/>
      <c r="HO98" s="85"/>
      <c r="HP98" s="85"/>
      <c r="HQ98" s="85"/>
      <c r="HR98" s="85"/>
      <c r="HS98" s="85"/>
      <c r="HT98" s="85"/>
      <c r="HU98" s="85"/>
      <c r="HV98" s="85"/>
      <c r="HW98" s="85"/>
      <c r="HX98" s="85"/>
      <c r="HY98" s="85"/>
      <c r="HZ98" s="85"/>
      <c r="IA98" s="85"/>
      <c r="IB98" s="85"/>
      <c r="IC98" s="85"/>
      <c r="ID98" s="85"/>
    </row>
    <row r="99" spans="1:238" s="86" customFormat="1" ht="114.75">
      <c r="A99" s="317">
        <f t="shared" si="3"/>
        <v>88</v>
      </c>
      <c r="B99" s="43" t="s">
        <v>52</v>
      </c>
      <c r="C99" s="8">
        <v>33</v>
      </c>
      <c r="D99" s="44" t="s">
        <v>191</v>
      </c>
      <c r="E99" s="44" t="s">
        <v>296</v>
      </c>
      <c r="F99" s="44" t="s">
        <v>316</v>
      </c>
      <c r="G99" s="60" t="s">
        <v>160</v>
      </c>
      <c r="H99" s="126">
        <v>550000000</v>
      </c>
      <c r="I99" s="45">
        <v>360</v>
      </c>
      <c r="J99" s="127">
        <v>42088</v>
      </c>
      <c r="K99" s="127">
        <f t="shared" si="4"/>
        <v>42088</v>
      </c>
      <c r="L99" s="127">
        <f t="shared" si="5"/>
        <v>42448</v>
      </c>
      <c r="M99" s="46" t="s">
        <v>60</v>
      </c>
      <c r="N99" s="47" t="s">
        <v>61</v>
      </c>
      <c r="O99" s="330" t="s">
        <v>75</v>
      </c>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5"/>
      <c r="BX99" s="85"/>
      <c r="BY99" s="85"/>
      <c r="BZ99" s="85"/>
      <c r="CA99" s="85"/>
      <c r="CB99" s="85"/>
      <c r="CC99" s="85"/>
      <c r="CD99" s="85"/>
      <c r="CE99" s="85"/>
      <c r="CF99" s="85"/>
      <c r="CG99" s="85"/>
      <c r="CH99" s="85"/>
      <c r="CI99" s="85"/>
      <c r="CJ99" s="85"/>
      <c r="CK99" s="85"/>
      <c r="CL99" s="85"/>
      <c r="CM99" s="85"/>
      <c r="CN99" s="85"/>
      <c r="CO99" s="85"/>
      <c r="CP99" s="85"/>
      <c r="CQ99" s="85"/>
      <c r="CR99" s="85"/>
      <c r="CS99" s="85"/>
      <c r="CT99" s="85"/>
      <c r="CU99" s="85"/>
      <c r="CV99" s="85"/>
      <c r="CW99" s="85"/>
      <c r="CX99" s="85"/>
      <c r="CY99" s="85"/>
      <c r="CZ99" s="85"/>
      <c r="DA99" s="85"/>
      <c r="DB99" s="85"/>
      <c r="DC99" s="85"/>
      <c r="DD99" s="85"/>
      <c r="DE99" s="85"/>
      <c r="DF99" s="85"/>
      <c r="DG99" s="85"/>
      <c r="DH99" s="85"/>
      <c r="DI99" s="85"/>
      <c r="DJ99" s="85"/>
      <c r="DK99" s="85"/>
      <c r="DL99" s="85"/>
      <c r="DM99" s="85"/>
      <c r="DN99" s="85"/>
      <c r="DO99" s="85"/>
      <c r="DP99" s="85"/>
      <c r="DQ99" s="85"/>
      <c r="DR99" s="85"/>
      <c r="DS99" s="85"/>
      <c r="DT99" s="85"/>
      <c r="DU99" s="85"/>
      <c r="DV99" s="85"/>
      <c r="DW99" s="85"/>
      <c r="DX99" s="85"/>
      <c r="DY99" s="85"/>
      <c r="DZ99" s="85"/>
      <c r="EA99" s="85"/>
      <c r="EB99" s="85"/>
      <c r="EC99" s="85"/>
      <c r="ED99" s="85"/>
      <c r="EE99" s="85"/>
      <c r="EF99" s="85"/>
      <c r="EG99" s="85"/>
      <c r="EH99" s="85"/>
      <c r="EI99" s="85"/>
      <c r="EJ99" s="85"/>
      <c r="EK99" s="85"/>
      <c r="EL99" s="85"/>
      <c r="EM99" s="85"/>
      <c r="EN99" s="85"/>
      <c r="EO99" s="85"/>
      <c r="EP99" s="85"/>
      <c r="EQ99" s="85"/>
      <c r="ER99" s="85"/>
      <c r="ES99" s="85"/>
      <c r="ET99" s="85"/>
      <c r="EU99" s="85"/>
      <c r="EV99" s="85"/>
      <c r="EW99" s="85"/>
      <c r="EX99" s="85"/>
      <c r="EY99" s="85"/>
      <c r="EZ99" s="85"/>
      <c r="FA99" s="85"/>
      <c r="FB99" s="85"/>
      <c r="FC99" s="85"/>
      <c r="FD99" s="85"/>
      <c r="FE99" s="85"/>
      <c r="FF99" s="85"/>
      <c r="FG99" s="85"/>
      <c r="FH99" s="85"/>
      <c r="FI99" s="85"/>
      <c r="FJ99" s="85"/>
      <c r="FK99" s="85"/>
      <c r="FL99" s="85"/>
      <c r="FM99" s="85"/>
      <c r="FN99" s="85"/>
      <c r="FO99" s="85"/>
      <c r="FP99" s="85"/>
      <c r="FQ99" s="85"/>
      <c r="FR99" s="85"/>
      <c r="FS99" s="85"/>
      <c r="FT99" s="85"/>
      <c r="FU99" s="85"/>
      <c r="FV99" s="85"/>
      <c r="FW99" s="85"/>
      <c r="FX99" s="85"/>
      <c r="FY99" s="85"/>
      <c r="FZ99" s="85"/>
      <c r="GA99" s="85"/>
      <c r="GB99" s="85"/>
      <c r="GC99" s="85"/>
      <c r="GD99" s="85"/>
      <c r="GE99" s="85"/>
      <c r="GF99" s="85"/>
      <c r="GG99" s="85"/>
      <c r="GH99" s="85"/>
      <c r="GI99" s="85"/>
      <c r="GJ99" s="85"/>
      <c r="GK99" s="85"/>
      <c r="GL99" s="85"/>
      <c r="GM99" s="85"/>
      <c r="GN99" s="85"/>
      <c r="GO99" s="85"/>
      <c r="GP99" s="85"/>
      <c r="GQ99" s="85"/>
      <c r="GR99" s="85"/>
      <c r="GS99" s="85"/>
      <c r="GT99" s="85"/>
      <c r="GU99" s="85"/>
      <c r="GV99" s="85"/>
      <c r="GW99" s="85"/>
      <c r="GX99" s="85"/>
      <c r="GY99" s="85"/>
      <c r="GZ99" s="85"/>
      <c r="HA99" s="85"/>
      <c r="HB99" s="85"/>
      <c r="HC99" s="85"/>
      <c r="HD99" s="85"/>
      <c r="HE99" s="85"/>
      <c r="HF99" s="85"/>
      <c r="HG99" s="85"/>
      <c r="HH99" s="85"/>
      <c r="HI99" s="85"/>
      <c r="HJ99" s="85"/>
      <c r="HK99" s="85"/>
      <c r="HL99" s="85"/>
      <c r="HM99" s="85"/>
      <c r="HN99" s="85"/>
      <c r="HO99" s="85"/>
      <c r="HP99" s="85"/>
      <c r="HQ99" s="85"/>
      <c r="HR99" s="85"/>
      <c r="HS99" s="85"/>
      <c r="HT99" s="85"/>
      <c r="HU99" s="85"/>
      <c r="HV99" s="85"/>
      <c r="HW99" s="85"/>
      <c r="HX99" s="85"/>
      <c r="HY99" s="85"/>
      <c r="HZ99" s="85"/>
      <c r="IA99" s="85"/>
      <c r="IB99" s="85"/>
      <c r="IC99" s="85"/>
      <c r="ID99" s="85"/>
    </row>
    <row r="100" spans="1:238" s="136" customFormat="1" ht="153">
      <c r="A100" s="317">
        <f t="shared" si="3"/>
        <v>89</v>
      </c>
      <c r="B100" s="72" t="s">
        <v>52</v>
      </c>
      <c r="C100" s="105">
        <v>33</v>
      </c>
      <c r="D100" s="76" t="s">
        <v>191</v>
      </c>
      <c r="E100" s="76" t="s">
        <v>296</v>
      </c>
      <c r="F100" s="76" t="s">
        <v>316</v>
      </c>
      <c r="G100" s="60" t="s">
        <v>160</v>
      </c>
      <c r="H100" s="101">
        <v>170000000</v>
      </c>
      <c r="I100" s="131">
        <f>30*12</f>
        <v>360</v>
      </c>
      <c r="J100" s="132">
        <v>42109</v>
      </c>
      <c r="K100" s="132">
        <f t="shared" si="4"/>
        <v>42109</v>
      </c>
      <c r="L100" s="132">
        <f t="shared" si="5"/>
        <v>42469</v>
      </c>
      <c r="M100" s="133" t="s">
        <v>113</v>
      </c>
      <c r="N100" s="134" t="s">
        <v>62</v>
      </c>
      <c r="O100" s="331" t="s">
        <v>76</v>
      </c>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135"/>
      <c r="BE100" s="135"/>
      <c r="BF100" s="135"/>
      <c r="BG100" s="135"/>
      <c r="BH100" s="135"/>
      <c r="BI100" s="135"/>
      <c r="BJ100" s="135"/>
      <c r="BK100" s="135"/>
      <c r="BL100" s="135"/>
      <c r="BM100" s="135"/>
      <c r="BN100" s="135"/>
      <c r="BO100" s="135"/>
      <c r="BP100" s="135"/>
      <c r="BQ100" s="135"/>
      <c r="BR100" s="135"/>
      <c r="BS100" s="135"/>
      <c r="BT100" s="135"/>
      <c r="BU100" s="135"/>
      <c r="BV100" s="135"/>
      <c r="BW100" s="135"/>
      <c r="BX100" s="135"/>
      <c r="BY100" s="135"/>
      <c r="BZ100" s="135"/>
      <c r="CA100" s="135"/>
      <c r="CB100" s="135"/>
      <c r="CC100" s="135"/>
      <c r="CD100" s="135"/>
      <c r="CE100" s="135"/>
      <c r="CF100" s="135"/>
      <c r="CG100" s="135"/>
      <c r="CH100" s="135"/>
      <c r="CI100" s="135"/>
      <c r="CJ100" s="135"/>
      <c r="CK100" s="135"/>
      <c r="CL100" s="135"/>
      <c r="CM100" s="135"/>
      <c r="CN100" s="135"/>
      <c r="CO100" s="135"/>
      <c r="CP100" s="135"/>
      <c r="CQ100" s="135"/>
      <c r="CR100" s="135"/>
      <c r="CS100" s="135"/>
      <c r="CT100" s="135"/>
      <c r="CU100" s="135"/>
      <c r="CV100" s="135"/>
      <c r="CW100" s="135"/>
      <c r="CX100" s="135"/>
      <c r="CY100" s="135"/>
      <c r="CZ100" s="135"/>
      <c r="DA100" s="135"/>
      <c r="DB100" s="135"/>
      <c r="DC100" s="135"/>
      <c r="DD100" s="135"/>
      <c r="DE100" s="135"/>
      <c r="DF100" s="135"/>
      <c r="DG100" s="135"/>
      <c r="DH100" s="135"/>
      <c r="DI100" s="135"/>
      <c r="DJ100" s="135"/>
      <c r="DK100" s="135"/>
      <c r="DL100" s="135"/>
      <c r="DM100" s="135"/>
      <c r="DN100" s="135"/>
      <c r="DO100" s="135"/>
      <c r="DP100" s="135"/>
      <c r="DQ100" s="135"/>
      <c r="DR100" s="135"/>
      <c r="DS100" s="135"/>
      <c r="DT100" s="135"/>
      <c r="DU100" s="135"/>
      <c r="DV100" s="135"/>
      <c r="DW100" s="135"/>
      <c r="DX100" s="135"/>
      <c r="DY100" s="135"/>
      <c r="DZ100" s="135"/>
      <c r="EA100" s="135"/>
      <c r="EB100" s="135"/>
      <c r="EC100" s="135"/>
      <c r="ED100" s="135"/>
      <c r="EE100" s="135"/>
      <c r="EF100" s="135"/>
      <c r="EG100" s="135"/>
      <c r="EH100" s="135"/>
      <c r="EI100" s="135"/>
      <c r="EJ100" s="135"/>
      <c r="EK100" s="135"/>
      <c r="EL100" s="135"/>
      <c r="EM100" s="135"/>
      <c r="EN100" s="135"/>
      <c r="EO100" s="135"/>
      <c r="EP100" s="135"/>
      <c r="EQ100" s="135"/>
      <c r="ER100" s="135"/>
      <c r="ES100" s="135"/>
      <c r="ET100" s="135"/>
      <c r="EU100" s="135"/>
      <c r="EV100" s="135"/>
      <c r="EW100" s="135"/>
      <c r="EX100" s="135"/>
      <c r="EY100" s="135"/>
      <c r="EZ100" s="135"/>
      <c r="FA100" s="135"/>
      <c r="FB100" s="135"/>
      <c r="FC100" s="135"/>
      <c r="FD100" s="135"/>
      <c r="FE100" s="135"/>
      <c r="FF100" s="135"/>
      <c r="FG100" s="135"/>
      <c r="FH100" s="135"/>
      <c r="FI100" s="135"/>
      <c r="FJ100" s="135"/>
      <c r="FK100" s="135"/>
      <c r="FL100" s="135"/>
      <c r="FM100" s="135"/>
      <c r="FN100" s="135"/>
      <c r="FO100" s="135"/>
      <c r="FP100" s="135"/>
      <c r="FQ100" s="135"/>
      <c r="FR100" s="135"/>
      <c r="FS100" s="135"/>
      <c r="FT100" s="135"/>
      <c r="FU100" s="135"/>
      <c r="FV100" s="135"/>
      <c r="FW100" s="135"/>
      <c r="FX100" s="135"/>
      <c r="FY100" s="135"/>
      <c r="FZ100" s="135"/>
      <c r="GA100" s="135"/>
      <c r="GB100" s="135"/>
      <c r="GC100" s="135"/>
      <c r="GD100" s="135"/>
      <c r="GE100" s="135"/>
      <c r="GF100" s="135"/>
      <c r="GG100" s="135"/>
      <c r="GH100" s="135"/>
      <c r="GI100" s="135"/>
      <c r="GJ100" s="135"/>
      <c r="GK100" s="135"/>
      <c r="GL100" s="135"/>
      <c r="GM100" s="135"/>
      <c r="GN100" s="135"/>
      <c r="GO100" s="135"/>
      <c r="GP100" s="135"/>
      <c r="GQ100" s="135"/>
      <c r="GR100" s="135"/>
      <c r="GS100" s="135"/>
      <c r="GT100" s="135"/>
      <c r="GU100" s="135"/>
      <c r="GV100" s="135"/>
      <c r="GW100" s="135"/>
      <c r="GX100" s="135"/>
      <c r="GY100" s="135"/>
      <c r="GZ100" s="135"/>
      <c r="HA100" s="135"/>
      <c r="HB100" s="135"/>
      <c r="HC100" s="135"/>
      <c r="HD100" s="135"/>
      <c r="HE100" s="135"/>
      <c r="HF100" s="135"/>
      <c r="HG100" s="135"/>
      <c r="HH100" s="135"/>
      <c r="HI100" s="135"/>
      <c r="HJ100" s="135"/>
      <c r="HK100" s="135"/>
      <c r="HL100" s="135"/>
      <c r="HM100" s="135"/>
      <c r="HN100" s="135"/>
      <c r="HO100" s="135"/>
      <c r="HP100" s="135"/>
      <c r="HQ100" s="135"/>
      <c r="HR100" s="135"/>
      <c r="HS100" s="135"/>
      <c r="HT100" s="135"/>
      <c r="HU100" s="135"/>
      <c r="HV100" s="135"/>
      <c r="HW100" s="135"/>
      <c r="HX100" s="135"/>
      <c r="HY100" s="135"/>
      <c r="HZ100" s="135"/>
      <c r="IA100" s="135"/>
      <c r="IB100" s="135"/>
      <c r="IC100" s="135"/>
      <c r="ID100" s="135"/>
    </row>
    <row r="101" spans="1:238" s="86" customFormat="1" ht="89.25">
      <c r="A101" s="317">
        <f t="shared" si="3"/>
        <v>90</v>
      </c>
      <c r="B101" s="43" t="s">
        <v>52</v>
      </c>
      <c r="C101" s="8">
        <v>33</v>
      </c>
      <c r="D101" s="44" t="s">
        <v>191</v>
      </c>
      <c r="E101" s="44" t="s">
        <v>296</v>
      </c>
      <c r="F101" s="44" t="s">
        <v>316</v>
      </c>
      <c r="G101" s="60" t="s">
        <v>160</v>
      </c>
      <c r="H101" s="126">
        <v>100000000</v>
      </c>
      <c r="I101" s="45">
        <f>30*9</f>
        <v>270</v>
      </c>
      <c r="J101" s="127">
        <v>42068</v>
      </c>
      <c r="K101" s="127">
        <f t="shared" si="4"/>
        <v>42068</v>
      </c>
      <c r="L101" s="127">
        <f t="shared" si="5"/>
        <v>42338</v>
      </c>
      <c r="M101" s="46" t="s">
        <v>60</v>
      </c>
      <c r="N101" s="47" t="s">
        <v>63</v>
      </c>
      <c r="O101" s="329" t="s">
        <v>67</v>
      </c>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5"/>
      <c r="BR101" s="85"/>
      <c r="BS101" s="85"/>
      <c r="BT101" s="85"/>
      <c r="BU101" s="85"/>
      <c r="BV101" s="85"/>
      <c r="BW101" s="85"/>
      <c r="BX101" s="85"/>
      <c r="BY101" s="85"/>
      <c r="BZ101" s="85"/>
      <c r="CA101" s="85"/>
      <c r="CB101" s="85"/>
      <c r="CC101" s="85"/>
      <c r="CD101" s="85"/>
      <c r="CE101" s="85"/>
      <c r="CF101" s="85"/>
      <c r="CG101" s="85"/>
      <c r="CH101" s="85"/>
      <c r="CI101" s="85"/>
      <c r="CJ101" s="85"/>
      <c r="CK101" s="85"/>
      <c r="CL101" s="85"/>
      <c r="CM101" s="85"/>
      <c r="CN101" s="85"/>
      <c r="CO101" s="85"/>
      <c r="CP101" s="85"/>
      <c r="CQ101" s="85"/>
      <c r="CR101" s="85"/>
      <c r="CS101" s="85"/>
      <c r="CT101" s="85"/>
      <c r="CU101" s="85"/>
      <c r="CV101" s="85"/>
      <c r="CW101" s="85"/>
      <c r="CX101" s="85"/>
      <c r="CY101" s="85"/>
      <c r="CZ101" s="85"/>
      <c r="DA101" s="85"/>
      <c r="DB101" s="85"/>
      <c r="DC101" s="85"/>
      <c r="DD101" s="85"/>
      <c r="DE101" s="85"/>
      <c r="DF101" s="85"/>
      <c r="DG101" s="85"/>
      <c r="DH101" s="85"/>
      <c r="DI101" s="85"/>
      <c r="DJ101" s="85"/>
      <c r="DK101" s="85"/>
      <c r="DL101" s="85"/>
      <c r="DM101" s="85"/>
      <c r="DN101" s="85"/>
      <c r="DO101" s="85"/>
      <c r="DP101" s="85"/>
      <c r="DQ101" s="85"/>
      <c r="DR101" s="85"/>
      <c r="DS101" s="85"/>
      <c r="DT101" s="85"/>
      <c r="DU101" s="85"/>
      <c r="DV101" s="85"/>
      <c r="DW101" s="85"/>
      <c r="DX101" s="85"/>
      <c r="DY101" s="85"/>
      <c r="DZ101" s="85"/>
      <c r="EA101" s="85"/>
      <c r="EB101" s="85"/>
      <c r="EC101" s="85"/>
      <c r="ED101" s="85"/>
      <c r="EE101" s="85"/>
      <c r="EF101" s="85"/>
      <c r="EG101" s="85"/>
      <c r="EH101" s="85"/>
      <c r="EI101" s="85"/>
      <c r="EJ101" s="85"/>
      <c r="EK101" s="85"/>
      <c r="EL101" s="85"/>
      <c r="EM101" s="85"/>
      <c r="EN101" s="85"/>
      <c r="EO101" s="85"/>
      <c r="EP101" s="85"/>
      <c r="EQ101" s="85"/>
      <c r="ER101" s="85"/>
      <c r="ES101" s="85"/>
      <c r="ET101" s="85"/>
      <c r="EU101" s="85"/>
      <c r="EV101" s="85"/>
      <c r="EW101" s="85"/>
      <c r="EX101" s="85"/>
      <c r="EY101" s="85"/>
      <c r="EZ101" s="85"/>
      <c r="FA101" s="85"/>
      <c r="FB101" s="85"/>
      <c r="FC101" s="85"/>
      <c r="FD101" s="85"/>
      <c r="FE101" s="85"/>
      <c r="FF101" s="85"/>
      <c r="FG101" s="85"/>
      <c r="FH101" s="85"/>
      <c r="FI101" s="85"/>
      <c r="FJ101" s="85"/>
      <c r="FK101" s="85"/>
      <c r="FL101" s="85"/>
      <c r="FM101" s="85"/>
      <c r="FN101" s="85"/>
      <c r="FO101" s="85"/>
      <c r="FP101" s="85"/>
      <c r="FQ101" s="85"/>
      <c r="FR101" s="85"/>
      <c r="FS101" s="85"/>
      <c r="FT101" s="85"/>
      <c r="FU101" s="85"/>
      <c r="FV101" s="85"/>
      <c r="FW101" s="85"/>
      <c r="FX101" s="85"/>
      <c r="FY101" s="85"/>
      <c r="FZ101" s="85"/>
      <c r="GA101" s="85"/>
      <c r="GB101" s="85"/>
      <c r="GC101" s="85"/>
      <c r="GD101" s="85"/>
      <c r="GE101" s="85"/>
      <c r="GF101" s="85"/>
      <c r="GG101" s="85"/>
      <c r="GH101" s="85"/>
      <c r="GI101" s="85"/>
      <c r="GJ101" s="85"/>
      <c r="GK101" s="85"/>
      <c r="GL101" s="85"/>
      <c r="GM101" s="85"/>
      <c r="GN101" s="85"/>
      <c r="GO101" s="85"/>
      <c r="GP101" s="85"/>
      <c r="GQ101" s="85"/>
      <c r="GR101" s="85"/>
      <c r="GS101" s="85"/>
      <c r="GT101" s="85"/>
      <c r="GU101" s="85"/>
      <c r="GV101" s="85"/>
      <c r="GW101" s="85"/>
      <c r="GX101" s="85"/>
      <c r="GY101" s="85"/>
      <c r="GZ101" s="85"/>
      <c r="HA101" s="85"/>
      <c r="HB101" s="85"/>
      <c r="HC101" s="85"/>
      <c r="HD101" s="85"/>
      <c r="HE101" s="85"/>
      <c r="HF101" s="85"/>
      <c r="HG101" s="85"/>
      <c r="HH101" s="85"/>
      <c r="HI101" s="85"/>
      <c r="HJ101" s="85"/>
      <c r="HK101" s="85"/>
      <c r="HL101" s="85"/>
      <c r="HM101" s="85"/>
      <c r="HN101" s="85"/>
      <c r="HO101" s="85"/>
      <c r="HP101" s="85"/>
      <c r="HQ101" s="85"/>
      <c r="HR101" s="85"/>
      <c r="HS101" s="85"/>
      <c r="HT101" s="85"/>
      <c r="HU101" s="85"/>
      <c r="HV101" s="85"/>
      <c r="HW101" s="85"/>
      <c r="HX101" s="85"/>
      <c r="HY101" s="85"/>
      <c r="HZ101" s="85"/>
      <c r="IA101" s="85"/>
      <c r="IB101" s="85"/>
      <c r="IC101" s="85"/>
      <c r="ID101" s="85"/>
    </row>
    <row r="102" spans="1:238" s="86" customFormat="1" ht="89.25">
      <c r="A102" s="317">
        <f t="shared" si="3"/>
        <v>91</v>
      </c>
      <c r="B102" s="43" t="s">
        <v>52</v>
      </c>
      <c r="C102" s="8">
        <v>33</v>
      </c>
      <c r="D102" s="44" t="s">
        <v>191</v>
      </c>
      <c r="E102" s="44" t="s">
        <v>296</v>
      </c>
      <c r="F102" s="50" t="s">
        <v>315</v>
      </c>
      <c r="G102" s="60" t="s">
        <v>160</v>
      </c>
      <c r="H102" s="126">
        <v>200000000</v>
      </c>
      <c r="I102" s="45">
        <v>360</v>
      </c>
      <c r="J102" s="127">
        <v>42093</v>
      </c>
      <c r="K102" s="127">
        <f t="shared" si="4"/>
        <v>42093</v>
      </c>
      <c r="L102" s="127">
        <f t="shared" si="5"/>
        <v>42453</v>
      </c>
      <c r="M102" s="128">
        <v>81111811</v>
      </c>
      <c r="N102" s="47" t="s">
        <v>64</v>
      </c>
      <c r="O102" s="329" t="s">
        <v>77</v>
      </c>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5"/>
      <c r="BR102" s="85"/>
      <c r="BS102" s="85"/>
      <c r="BT102" s="85"/>
      <c r="BU102" s="85"/>
      <c r="BV102" s="85"/>
      <c r="BW102" s="85"/>
      <c r="BX102" s="85"/>
      <c r="BY102" s="85"/>
      <c r="BZ102" s="85"/>
      <c r="CA102" s="85"/>
      <c r="CB102" s="85"/>
      <c r="CC102" s="85"/>
      <c r="CD102" s="85"/>
      <c r="CE102" s="85"/>
      <c r="CF102" s="85"/>
      <c r="CG102" s="85"/>
      <c r="CH102" s="85"/>
      <c r="CI102" s="85"/>
      <c r="CJ102" s="85"/>
      <c r="CK102" s="85"/>
      <c r="CL102" s="85"/>
      <c r="CM102" s="85"/>
      <c r="CN102" s="85"/>
      <c r="CO102" s="85"/>
      <c r="CP102" s="85"/>
      <c r="CQ102" s="85"/>
      <c r="CR102" s="85"/>
      <c r="CS102" s="85"/>
      <c r="CT102" s="85"/>
      <c r="CU102" s="85"/>
      <c r="CV102" s="85"/>
      <c r="CW102" s="85"/>
      <c r="CX102" s="85"/>
      <c r="CY102" s="85"/>
      <c r="CZ102" s="85"/>
      <c r="DA102" s="85"/>
      <c r="DB102" s="85"/>
      <c r="DC102" s="85"/>
      <c r="DD102" s="85"/>
      <c r="DE102" s="85"/>
      <c r="DF102" s="85"/>
      <c r="DG102" s="85"/>
      <c r="DH102" s="85"/>
      <c r="DI102" s="85"/>
      <c r="DJ102" s="85"/>
      <c r="DK102" s="85"/>
      <c r="DL102" s="85"/>
      <c r="DM102" s="85"/>
      <c r="DN102" s="85"/>
      <c r="DO102" s="85"/>
      <c r="DP102" s="85"/>
      <c r="DQ102" s="85"/>
      <c r="DR102" s="85"/>
      <c r="DS102" s="85"/>
      <c r="DT102" s="85"/>
      <c r="DU102" s="85"/>
      <c r="DV102" s="85"/>
      <c r="DW102" s="85"/>
      <c r="DX102" s="85"/>
      <c r="DY102" s="85"/>
      <c r="DZ102" s="85"/>
      <c r="EA102" s="85"/>
      <c r="EB102" s="85"/>
      <c r="EC102" s="85"/>
      <c r="ED102" s="85"/>
      <c r="EE102" s="85"/>
      <c r="EF102" s="85"/>
      <c r="EG102" s="85"/>
      <c r="EH102" s="85"/>
      <c r="EI102" s="85"/>
      <c r="EJ102" s="85"/>
      <c r="EK102" s="85"/>
      <c r="EL102" s="85"/>
      <c r="EM102" s="85"/>
      <c r="EN102" s="85"/>
      <c r="EO102" s="85"/>
      <c r="EP102" s="85"/>
      <c r="EQ102" s="85"/>
      <c r="ER102" s="85"/>
      <c r="ES102" s="85"/>
      <c r="ET102" s="85"/>
      <c r="EU102" s="85"/>
      <c r="EV102" s="85"/>
      <c r="EW102" s="85"/>
      <c r="EX102" s="85"/>
      <c r="EY102" s="85"/>
      <c r="EZ102" s="85"/>
      <c r="FA102" s="85"/>
      <c r="FB102" s="85"/>
      <c r="FC102" s="85"/>
      <c r="FD102" s="85"/>
      <c r="FE102" s="85"/>
      <c r="FF102" s="85"/>
      <c r="FG102" s="85"/>
      <c r="FH102" s="85"/>
      <c r="FI102" s="85"/>
      <c r="FJ102" s="85"/>
      <c r="FK102" s="85"/>
      <c r="FL102" s="85"/>
      <c r="FM102" s="85"/>
      <c r="FN102" s="85"/>
      <c r="FO102" s="85"/>
      <c r="FP102" s="85"/>
      <c r="FQ102" s="85"/>
      <c r="FR102" s="85"/>
      <c r="FS102" s="85"/>
      <c r="FT102" s="85"/>
      <c r="FU102" s="85"/>
      <c r="FV102" s="85"/>
      <c r="FW102" s="85"/>
      <c r="FX102" s="85"/>
      <c r="FY102" s="85"/>
      <c r="FZ102" s="85"/>
      <c r="GA102" s="85"/>
      <c r="GB102" s="85"/>
      <c r="GC102" s="85"/>
      <c r="GD102" s="85"/>
      <c r="GE102" s="85"/>
      <c r="GF102" s="85"/>
      <c r="GG102" s="85"/>
      <c r="GH102" s="85"/>
      <c r="GI102" s="85"/>
      <c r="GJ102" s="85"/>
      <c r="GK102" s="85"/>
      <c r="GL102" s="85"/>
      <c r="GM102" s="85"/>
      <c r="GN102" s="85"/>
      <c r="GO102" s="85"/>
      <c r="GP102" s="85"/>
      <c r="GQ102" s="85"/>
      <c r="GR102" s="85"/>
      <c r="GS102" s="85"/>
      <c r="GT102" s="85"/>
      <c r="GU102" s="85"/>
      <c r="GV102" s="85"/>
      <c r="GW102" s="85"/>
      <c r="GX102" s="85"/>
      <c r="GY102" s="85"/>
      <c r="GZ102" s="85"/>
      <c r="HA102" s="85"/>
      <c r="HB102" s="85"/>
      <c r="HC102" s="85"/>
      <c r="HD102" s="85"/>
      <c r="HE102" s="85"/>
      <c r="HF102" s="85"/>
      <c r="HG102" s="85"/>
      <c r="HH102" s="85"/>
      <c r="HI102" s="85"/>
      <c r="HJ102" s="85"/>
      <c r="HK102" s="85"/>
      <c r="HL102" s="85"/>
      <c r="HM102" s="85"/>
      <c r="HN102" s="85"/>
      <c r="HO102" s="85"/>
      <c r="HP102" s="85"/>
      <c r="HQ102" s="85"/>
      <c r="HR102" s="85"/>
      <c r="HS102" s="85"/>
      <c r="HT102" s="85"/>
      <c r="HU102" s="85"/>
      <c r="HV102" s="85"/>
      <c r="HW102" s="85"/>
      <c r="HX102" s="85"/>
      <c r="HY102" s="85"/>
      <c r="HZ102" s="85"/>
      <c r="IA102" s="85"/>
      <c r="IB102" s="85"/>
      <c r="IC102" s="85"/>
      <c r="ID102" s="85"/>
    </row>
    <row r="103" spans="1:238" s="86" customFormat="1" ht="89.25">
      <c r="A103" s="317">
        <f t="shared" si="3"/>
        <v>92</v>
      </c>
      <c r="B103" s="43" t="s">
        <v>52</v>
      </c>
      <c r="C103" s="8">
        <v>33</v>
      </c>
      <c r="D103" s="44" t="s">
        <v>191</v>
      </c>
      <c r="E103" s="44" t="s">
        <v>296</v>
      </c>
      <c r="F103" s="44" t="s">
        <v>80</v>
      </c>
      <c r="G103" s="60" t="s">
        <v>160</v>
      </c>
      <c r="H103" s="126">
        <v>100000000</v>
      </c>
      <c r="I103" s="45">
        <v>120</v>
      </c>
      <c r="J103" s="127">
        <v>42170</v>
      </c>
      <c r="K103" s="127">
        <f t="shared" si="4"/>
        <v>42170</v>
      </c>
      <c r="L103" s="127">
        <f t="shared" si="5"/>
        <v>42290</v>
      </c>
      <c r="M103" s="128">
        <v>81111811</v>
      </c>
      <c r="N103" s="47" t="s">
        <v>65</v>
      </c>
      <c r="O103" s="329" t="s">
        <v>78</v>
      </c>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5"/>
      <c r="BX103" s="85"/>
      <c r="BY103" s="85"/>
      <c r="BZ103" s="85"/>
      <c r="CA103" s="85"/>
      <c r="CB103" s="85"/>
      <c r="CC103" s="85"/>
      <c r="CD103" s="85"/>
      <c r="CE103" s="85"/>
      <c r="CF103" s="85"/>
      <c r="CG103" s="85"/>
      <c r="CH103" s="85"/>
      <c r="CI103" s="85"/>
      <c r="CJ103" s="85"/>
      <c r="CK103" s="85"/>
      <c r="CL103" s="85"/>
      <c r="CM103" s="85"/>
      <c r="CN103" s="85"/>
      <c r="CO103" s="85"/>
      <c r="CP103" s="85"/>
      <c r="CQ103" s="85"/>
      <c r="CR103" s="85"/>
      <c r="CS103" s="85"/>
      <c r="CT103" s="85"/>
      <c r="CU103" s="85"/>
      <c r="CV103" s="85"/>
      <c r="CW103" s="85"/>
      <c r="CX103" s="85"/>
      <c r="CY103" s="85"/>
      <c r="CZ103" s="85"/>
      <c r="DA103" s="85"/>
      <c r="DB103" s="85"/>
      <c r="DC103" s="85"/>
      <c r="DD103" s="85"/>
      <c r="DE103" s="85"/>
      <c r="DF103" s="85"/>
      <c r="DG103" s="85"/>
      <c r="DH103" s="85"/>
      <c r="DI103" s="85"/>
      <c r="DJ103" s="85"/>
      <c r="DK103" s="85"/>
      <c r="DL103" s="85"/>
      <c r="DM103" s="85"/>
      <c r="DN103" s="85"/>
      <c r="DO103" s="85"/>
      <c r="DP103" s="85"/>
      <c r="DQ103" s="85"/>
      <c r="DR103" s="85"/>
      <c r="DS103" s="85"/>
      <c r="DT103" s="85"/>
      <c r="DU103" s="85"/>
      <c r="DV103" s="85"/>
      <c r="DW103" s="85"/>
      <c r="DX103" s="85"/>
      <c r="DY103" s="85"/>
      <c r="DZ103" s="85"/>
      <c r="EA103" s="85"/>
      <c r="EB103" s="85"/>
      <c r="EC103" s="85"/>
      <c r="ED103" s="85"/>
      <c r="EE103" s="85"/>
      <c r="EF103" s="85"/>
      <c r="EG103" s="85"/>
      <c r="EH103" s="85"/>
      <c r="EI103" s="85"/>
      <c r="EJ103" s="85"/>
      <c r="EK103" s="85"/>
      <c r="EL103" s="85"/>
      <c r="EM103" s="85"/>
      <c r="EN103" s="85"/>
      <c r="EO103" s="85"/>
      <c r="EP103" s="85"/>
      <c r="EQ103" s="85"/>
      <c r="ER103" s="85"/>
      <c r="ES103" s="85"/>
      <c r="ET103" s="85"/>
      <c r="EU103" s="85"/>
      <c r="EV103" s="85"/>
      <c r="EW103" s="85"/>
      <c r="EX103" s="85"/>
      <c r="EY103" s="85"/>
      <c r="EZ103" s="85"/>
      <c r="FA103" s="85"/>
      <c r="FB103" s="85"/>
      <c r="FC103" s="85"/>
      <c r="FD103" s="85"/>
      <c r="FE103" s="85"/>
      <c r="FF103" s="85"/>
      <c r="FG103" s="85"/>
      <c r="FH103" s="85"/>
      <c r="FI103" s="85"/>
      <c r="FJ103" s="85"/>
      <c r="FK103" s="85"/>
      <c r="FL103" s="85"/>
      <c r="FM103" s="85"/>
      <c r="FN103" s="85"/>
      <c r="FO103" s="85"/>
      <c r="FP103" s="85"/>
      <c r="FQ103" s="85"/>
      <c r="FR103" s="85"/>
      <c r="FS103" s="85"/>
      <c r="FT103" s="85"/>
      <c r="FU103" s="85"/>
      <c r="FV103" s="85"/>
      <c r="FW103" s="85"/>
      <c r="FX103" s="85"/>
      <c r="FY103" s="85"/>
      <c r="FZ103" s="85"/>
      <c r="GA103" s="85"/>
      <c r="GB103" s="85"/>
      <c r="GC103" s="85"/>
      <c r="GD103" s="85"/>
      <c r="GE103" s="85"/>
      <c r="GF103" s="85"/>
      <c r="GG103" s="85"/>
      <c r="GH103" s="85"/>
      <c r="GI103" s="85"/>
      <c r="GJ103" s="85"/>
      <c r="GK103" s="85"/>
      <c r="GL103" s="85"/>
      <c r="GM103" s="85"/>
      <c r="GN103" s="85"/>
      <c r="GO103" s="85"/>
      <c r="GP103" s="85"/>
      <c r="GQ103" s="85"/>
      <c r="GR103" s="85"/>
      <c r="GS103" s="85"/>
      <c r="GT103" s="85"/>
      <c r="GU103" s="85"/>
      <c r="GV103" s="85"/>
      <c r="GW103" s="85"/>
      <c r="GX103" s="85"/>
      <c r="GY103" s="85"/>
      <c r="GZ103" s="85"/>
      <c r="HA103" s="85"/>
      <c r="HB103" s="85"/>
      <c r="HC103" s="85"/>
      <c r="HD103" s="85"/>
      <c r="HE103" s="85"/>
      <c r="HF103" s="85"/>
      <c r="HG103" s="85"/>
      <c r="HH103" s="85"/>
      <c r="HI103" s="85"/>
      <c r="HJ103" s="85"/>
      <c r="HK103" s="85"/>
      <c r="HL103" s="85"/>
      <c r="HM103" s="85"/>
      <c r="HN103" s="85"/>
      <c r="HO103" s="85"/>
      <c r="HP103" s="85"/>
      <c r="HQ103" s="85"/>
      <c r="HR103" s="85"/>
      <c r="HS103" s="85"/>
      <c r="HT103" s="85"/>
      <c r="HU103" s="85"/>
      <c r="HV103" s="85"/>
      <c r="HW103" s="85"/>
      <c r="HX103" s="85"/>
      <c r="HY103" s="85"/>
      <c r="HZ103" s="85"/>
      <c r="IA103" s="85"/>
      <c r="IB103" s="85"/>
      <c r="IC103" s="85"/>
      <c r="ID103" s="85"/>
    </row>
    <row r="104" spans="1:238" s="86" customFormat="1" ht="82.5" customHeight="1">
      <c r="A104" s="317">
        <f t="shared" si="3"/>
        <v>93</v>
      </c>
      <c r="B104" s="43" t="s">
        <v>52</v>
      </c>
      <c r="C104" s="8">
        <v>33</v>
      </c>
      <c r="D104" s="44" t="s">
        <v>191</v>
      </c>
      <c r="E104" s="44" t="s">
        <v>296</v>
      </c>
      <c r="F104" s="68" t="s">
        <v>197</v>
      </c>
      <c r="G104" s="60" t="s">
        <v>160</v>
      </c>
      <c r="H104" s="126">
        <v>160000000</v>
      </c>
      <c r="I104" s="45">
        <v>360</v>
      </c>
      <c r="J104" s="127">
        <v>42050</v>
      </c>
      <c r="K104" s="127">
        <f t="shared" si="4"/>
        <v>42050</v>
      </c>
      <c r="L104" s="127">
        <f t="shared" si="5"/>
        <v>42410</v>
      </c>
      <c r="M104" s="128">
        <v>321519</v>
      </c>
      <c r="N104" s="47" t="s">
        <v>66</v>
      </c>
      <c r="O104" s="332" t="s">
        <v>79</v>
      </c>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5"/>
      <c r="BR104" s="85"/>
      <c r="BS104" s="85"/>
      <c r="BT104" s="85"/>
      <c r="BU104" s="85"/>
      <c r="BV104" s="85"/>
      <c r="BW104" s="85"/>
      <c r="BX104" s="85"/>
      <c r="BY104" s="85"/>
      <c r="BZ104" s="85"/>
      <c r="CA104" s="85"/>
      <c r="CB104" s="85"/>
      <c r="CC104" s="85"/>
      <c r="CD104" s="85"/>
      <c r="CE104" s="85"/>
      <c r="CF104" s="85"/>
      <c r="CG104" s="85"/>
      <c r="CH104" s="85"/>
      <c r="CI104" s="85"/>
      <c r="CJ104" s="85"/>
      <c r="CK104" s="85"/>
      <c r="CL104" s="85"/>
      <c r="CM104" s="85"/>
      <c r="CN104" s="85"/>
      <c r="CO104" s="85"/>
      <c r="CP104" s="85"/>
      <c r="CQ104" s="85"/>
      <c r="CR104" s="85"/>
      <c r="CS104" s="85"/>
      <c r="CT104" s="85"/>
      <c r="CU104" s="85"/>
      <c r="CV104" s="85"/>
      <c r="CW104" s="85"/>
      <c r="CX104" s="85"/>
      <c r="CY104" s="85"/>
      <c r="CZ104" s="85"/>
      <c r="DA104" s="85"/>
      <c r="DB104" s="85"/>
      <c r="DC104" s="85"/>
      <c r="DD104" s="85"/>
      <c r="DE104" s="85"/>
      <c r="DF104" s="85"/>
      <c r="DG104" s="85"/>
      <c r="DH104" s="85"/>
      <c r="DI104" s="85"/>
      <c r="DJ104" s="85"/>
      <c r="DK104" s="85"/>
      <c r="DL104" s="85"/>
      <c r="DM104" s="85"/>
      <c r="DN104" s="85"/>
      <c r="DO104" s="85"/>
      <c r="DP104" s="85"/>
      <c r="DQ104" s="85"/>
      <c r="DR104" s="85"/>
      <c r="DS104" s="85"/>
      <c r="DT104" s="85"/>
      <c r="DU104" s="85"/>
      <c r="DV104" s="85"/>
      <c r="DW104" s="85"/>
      <c r="DX104" s="85"/>
      <c r="DY104" s="85"/>
      <c r="DZ104" s="85"/>
      <c r="EA104" s="85"/>
      <c r="EB104" s="85"/>
      <c r="EC104" s="85"/>
      <c r="ED104" s="85"/>
      <c r="EE104" s="85"/>
      <c r="EF104" s="85"/>
      <c r="EG104" s="85"/>
      <c r="EH104" s="85"/>
      <c r="EI104" s="85"/>
      <c r="EJ104" s="85"/>
      <c r="EK104" s="85"/>
      <c r="EL104" s="85"/>
      <c r="EM104" s="85"/>
      <c r="EN104" s="85"/>
      <c r="EO104" s="85"/>
      <c r="EP104" s="85"/>
      <c r="EQ104" s="85"/>
      <c r="ER104" s="85"/>
      <c r="ES104" s="85"/>
      <c r="ET104" s="85"/>
      <c r="EU104" s="85"/>
      <c r="EV104" s="85"/>
      <c r="EW104" s="85"/>
      <c r="EX104" s="85"/>
      <c r="EY104" s="85"/>
      <c r="EZ104" s="85"/>
      <c r="FA104" s="85"/>
      <c r="FB104" s="85"/>
      <c r="FC104" s="85"/>
      <c r="FD104" s="85"/>
      <c r="FE104" s="85"/>
      <c r="FF104" s="85"/>
      <c r="FG104" s="85"/>
      <c r="FH104" s="85"/>
      <c r="FI104" s="85"/>
      <c r="FJ104" s="85"/>
      <c r="FK104" s="85"/>
      <c r="FL104" s="85"/>
      <c r="FM104" s="85"/>
      <c r="FN104" s="85"/>
      <c r="FO104" s="85"/>
      <c r="FP104" s="85"/>
      <c r="FQ104" s="85"/>
      <c r="FR104" s="85"/>
      <c r="FS104" s="85"/>
      <c r="FT104" s="85"/>
      <c r="FU104" s="85"/>
      <c r="FV104" s="85"/>
      <c r="FW104" s="85"/>
      <c r="FX104" s="85"/>
      <c r="FY104" s="85"/>
      <c r="FZ104" s="85"/>
      <c r="GA104" s="85"/>
      <c r="GB104" s="85"/>
      <c r="GC104" s="85"/>
      <c r="GD104" s="85"/>
      <c r="GE104" s="85"/>
      <c r="GF104" s="85"/>
      <c r="GG104" s="85"/>
      <c r="GH104" s="85"/>
      <c r="GI104" s="85"/>
      <c r="GJ104" s="85"/>
      <c r="GK104" s="85"/>
      <c r="GL104" s="85"/>
      <c r="GM104" s="85"/>
      <c r="GN104" s="85"/>
      <c r="GO104" s="85"/>
      <c r="GP104" s="85"/>
      <c r="GQ104" s="85"/>
      <c r="GR104" s="85"/>
      <c r="GS104" s="85"/>
      <c r="GT104" s="85"/>
      <c r="GU104" s="85"/>
      <c r="GV104" s="85"/>
      <c r="GW104" s="85"/>
      <c r="GX104" s="85"/>
      <c r="GY104" s="85"/>
      <c r="GZ104" s="85"/>
      <c r="HA104" s="85"/>
      <c r="HB104" s="85"/>
      <c r="HC104" s="85"/>
      <c r="HD104" s="85"/>
      <c r="HE104" s="85"/>
      <c r="HF104" s="85"/>
      <c r="HG104" s="85"/>
      <c r="HH104" s="85"/>
      <c r="HI104" s="85"/>
      <c r="HJ104" s="85"/>
      <c r="HK104" s="85"/>
      <c r="HL104" s="85"/>
      <c r="HM104" s="85"/>
      <c r="HN104" s="85"/>
      <c r="HO104" s="85"/>
      <c r="HP104" s="85"/>
      <c r="HQ104" s="85"/>
      <c r="HR104" s="85"/>
      <c r="HS104" s="85"/>
      <c r="HT104" s="85"/>
      <c r="HU104" s="85"/>
      <c r="HV104" s="85"/>
      <c r="HW104" s="85"/>
      <c r="HX104" s="85"/>
      <c r="HY104" s="85"/>
      <c r="HZ104" s="85"/>
      <c r="IA104" s="85"/>
      <c r="IB104" s="85"/>
      <c r="IC104" s="85"/>
      <c r="ID104" s="85"/>
    </row>
    <row r="105" spans="1:238" s="86" customFormat="1" ht="54" customHeight="1" thickBot="1">
      <c r="A105" s="356"/>
      <c r="B105" s="357" t="s">
        <v>399</v>
      </c>
      <c r="C105" s="358"/>
      <c r="D105" s="359"/>
      <c r="E105" s="359"/>
      <c r="F105" s="360"/>
      <c r="G105" s="361"/>
      <c r="H105" s="362">
        <f>SUM(H12:H104)</f>
        <v>10920163391</v>
      </c>
      <c r="I105" s="363"/>
      <c r="J105" s="364"/>
      <c r="K105" s="364"/>
      <c r="L105" s="364"/>
      <c r="M105" s="365"/>
      <c r="N105" s="366"/>
      <c r="O105" s="367"/>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85"/>
      <c r="BK105" s="85"/>
      <c r="BL105" s="85"/>
      <c r="BM105" s="85"/>
      <c r="BN105" s="85"/>
      <c r="BO105" s="85"/>
      <c r="BP105" s="85"/>
      <c r="BQ105" s="85"/>
      <c r="BR105" s="85"/>
      <c r="BS105" s="85"/>
      <c r="BT105" s="85"/>
      <c r="BU105" s="85"/>
      <c r="BV105" s="85"/>
      <c r="BW105" s="85"/>
      <c r="BX105" s="85"/>
      <c r="BY105" s="85"/>
      <c r="BZ105" s="85"/>
      <c r="CA105" s="85"/>
      <c r="CB105" s="85"/>
      <c r="CC105" s="85"/>
      <c r="CD105" s="85"/>
      <c r="CE105" s="85"/>
      <c r="CF105" s="85"/>
      <c r="CG105" s="85"/>
      <c r="CH105" s="85"/>
      <c r="CI105" s="85"/>
      <c r="CJ105" s="85"/>
      <c r="CK105" s="85"/>
      <c r="CL105" s="85"/>
      <c r="CM105" s="85"/>
      <c r="CN105" s="85"/>
      <c r="CO105" s="85"/>
      <c r="CP105" s="85"/>
      <c r="CQ105" s="85"/>
      <c r="CR105" s="85"/>
      <c r="CS105" s="85"/>
      <c r="CT105" s="85"/>
      <c r="CU105" s="85"/>
      <c r="CV105" s="85"/>
      <c r="CW105" s="85"/>
      <c r="CX105" s="85"/>
      <c r="CY105" s="85"/>
      <c r="CZ105" s="85"/>
      <c r="DA105" s="85"/>
      <c r="DB105" s="85"/>
      <c r="DC105" s="85"/>
      <c r="DD105" s="85"/>
      <c r="DE105" s="85"/>
      <c r="DF105" s="85"/>
      <c r="DG105" s="85"/>
      <c r="DH105" s="85"/>
      <c r="DI105" s="85"/>
      <c r="DJ105" s="85"/>
      <c r="DK105" s="85"/>
      <c r="DL105" s="85"/>
      <c r="DM105" s="85"/>
      <c r="DN105" s="85"/>
      <c r="DO105" s="85"/>
      <c r="DP105" s="85"/>
      <c r="DQ105" s="85"/>
      <c r="DR105" s="85"/>
      <c r="DS105" s="85"/>
      <c r="DT105" s="85"/>
      <c r="DU105" s="85"/>
      <c r="DV105" s="85"/>
      <c r="DW105" s="85"/>
      <c r="DX105" s="85"/>
      <c r="DY105" s="85"/>
      <c r="DZ105" s="85"/>
      <c r="EA105" s="85"/>
      <c r="EB105" s="85"/>
      <c r="EC105" s="85"/>
      <c r="ED105" s="85"/>
      <c r="EE105" s="85"/>
      <c r="EF105" s="85"/>
      <c r="EG105" s="85"/>
      <c r="EH105" s="85"/>
      <c r="EI105" s="85"/>
      <c r="EJ105" s="85"/>
      <c r="EK105" s="85"/>
      <c r="EL105" s="85"/>
      <c r="EM105" s="85"/>
      <c r="EN105" s="85"/>
      <c r="EO105" s="85"/>
      <c r="EP105" s="85"/>
      <c r="EQ105" s="85"/>
      <c r="ER105" s="85"/>
      <c r="ES105" s="85"/>
      <c r="ET105" s="85"/>
      <c r="EU105" s="85"/>
      <c r="EV105" s="85"/>
      <c r="EW105" s="85"/>
      <c r="EX105" s="85"/>
      <c r="EY105" s="85"/>
      <c r="EZ105" s="85"/>
      <c r="FA105" s="85"/>
      <c r="FB105" s="85"/>
      <c r="FC105" s="85"/>
      <c r="FD105" s="85"/>
      <c r="FE105" s="85"/>
      <c r="FF105" s="85"/>
      <c r="FG105" s="85"/>
      <c r="FH105" s="85"/>
      <c r="FI105" s="85"/>
      <c r="FJ105" s="85"/>
      <c r="FK105" s="85"/>
      <c r="FL105" s="85"/>
      <c r="FM105" s="85"/>
      <c r="FN105" s="85"/>
      <c r="FO105" s="85"/>
      <c r="FP105" s="85"/>
      <c r="FQ105" s="85"/>
      <c r="FR105" s="85"/>
      <c r="FS105" s="85"/>
      <c r="FT105" s="85"/>
      <c r="FU105" s="85"/>
      <c r="FV105" s="85"/>
      <c r="FW105" s="85"/>
      <c r="FX105" s="85"/>
      <c r="FY105" s="85"/>
      <c r="FZ105" s="85"/>
      <c r="GA105" s="85"/>
      <c r="GB105" s="85"/>
      <c r="GC105" s="85"/>
      <c r="GD105" s="85"/>
      <c r="GE105" s="85"/>
      <c r="GF105" s="85"/>
      <c r="GG105" s="85"/>
      <c r="GH105" s="85"/>
      <c r="GI105" s="85"/>
      <c r="GJ105" s="85"/>
      <c r="GK105" s="85"/>
      <c r="GL105" s="85"/>
      <c r="GM105" s="85"/>
      <c r="GN105" s="85"/>
      <c r="GO105" s="85"/>
      <c r="GP105" s="85"/>
      <c r="GQ105" s="85"/>
      <c r="GR105" s="85"/>
      <c r="GS105" s="85"/>
      <c r="GT105" s="85"/>
      <c r="GU105" s="85"/>
      <c r="GV105" s="85"/>
      <c r="GW105" s="85"/>
      <c r="GX105" s="85"/>
      <c r="GY105" s="85"/>
      <c r="GZ105" s="85"/>
      <c r="HA105" s="85"/>
      <c r="HB105" s="85"/>
      <c r="HC105" s="85"/>
      <c r="HD105" s="85"/>
      <c r="HE105" s="85"/>
      <c r="HF105" s="85"/>
      <c r="HG105" s="85"/>
      <c r="HH105" s="85"/>
      <c r="HI105" s="85"/>
      <c r="HJ105" s="85"/>
      <c r="HK105" s="85"/>
      <c r="HL105" s="85"/>
      <c r="HM105" s="85"/>
      <c r="HN105" s="85"/>
      <c r="HO105" s="85"/>
      <c r="HP105" s="85"/>
      <c r="HQ105" s="85"/>
      <c r="HR105" s="85"/>
      <c r="HS105" s="85"/>
      <c r="HT105" s="85"/>
      <c r="HU105" s="85"/>
      <c r="HV105" s="85"/>
      <c r="HW105" s="85"/>
      <c r="HX105" s="85"/>
      <c r="HY105" s="85"/>
      <c r="HZ105" s="85"/>
      <c r="IA105" s="85"/>
      <c r="IB105" s="85"/>
      <c r="IC105" s="85"/>
      <c r="ID105" s="85"/>
    </row>
    <row r="107" spans="1:238" s="3" customFormat="1" ht="15">
      <c r="A107" s="5" t="s">
        <v>134</v>
      </c>
      <c r="B107" s="369"/>
      <c r="C107" s="369"/>
      <c r="D107" s="369"/>
      <c r="E107" s="369"/>
      <c r="F107" s="369"/>
      <c r="G107" s="369"/>
      <c r="H107" s="369"/>
      <c r="I107" s="369"/>
      <c r="J107" s="369"/>
      <c r="K107" s="369"/>
      <c r="L107" s="369"/>
      <c r="M107" s="369"/>
      <c r="N107" s="369"/>
      <c r="O107" s="369"/>
      <c r="P107" s="369"/>
      <c r="Q107" s="369"/>
      <c r="R107" s="369"/>
      <c r="S107" s="369"/>
      <c r="T107" s="369"/>
      <c r="U107" s="369"/>
      <c r="V107" s="370"/>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row>
    <row r="108" spans="1:238" s="3" customFormat="1" ht="24" customHeight="1">
      <c r="A108" s="5" t="s">
        <v>151</v>
      </c>
      <c r="B108" s="369"/>
      <c r="C108" s="369"/>
      <c r="D108" s="369"/>
      <c r="E108" s="369"/>
      <c r="F108" s="369"/>
      <c r="G108" s="369"/>
      <c r="H108" s="369"/>
      <c r="I108" s="369"/>
      <c r="J108" s="369"/>
      <c r="K108" s="369"/>
      <c r="L108" s="369"/>
      <c r="M108" s="369"/>
      <c r="N108" s="369"/>
      <c r="O108" s="369"/>
      <c r="P108" s="369"/>
      <c r="Q108" s="369"/>
      <c r="R108" s="369"/>
      <c r="S108" s="369"/>
      <c r="T108" s="369"/>
      <c r="U108" s="369"/>
      <c r="V108" s="370"/>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row>
    <row r="109" spans="1:238" s="3" customFormat="1" ht="15">
      <c r="A109" s="369"/>
      <c r="B109" s="369"/>
      <c r="C109" s="369"/>
      <c r="D109" s="369"/>
      <c r="E109" s="369"/>
      <c r="F109" s="369"/>
      <c r="G109" s="369"/>
      <c r="H109" s="369"/>
      <c r="I109" s="369"/>
      <c r="J109" s="369"/>
      <c r="K109" s="369"/>
      <c r="L109" s="369"/>
      <c r="M109" s="369"/>
      <c r="N109" s="369"/>
      <c r="O109" s="369"/>
      <c r="P109" s="369"/>
      <c r="Q109" s="369"/>
      <c r="R109" s="369"/>
      <c r="S109" s="369"/>
      <c r="T109" s="369"/>
      <c r="U109" s="369"/>
      <c r="V109" s="370"/>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row>
    <row r="110" spans="2:238" s="3" customFormat="1" ht="15">
      <c r="B110" s="32"/>
      <c r="C110" s="5"/>
      <c r="D110" s="26"/>
      <c r="E110" s="371"/>
      <c r="F110" s="41"/>
      <c r="G110" s="39"/>
      <c r="H110" s="27"/>
      <c r="I110" s="372"/>
      <c r="J110" s="373"/>
      <c r="K110" s="373"/>
      <c r="L110" s="373"/>
      <c r="M110" s="9"/>
      <c r="N110" s="29"/>
      <c r="O110" s="29"/>
      <c r="P110" s="29"/>
      <c r="Q110" s="6"/>
      <c r="R110" s="7"/>
      <c r="S110" s="7"/>
      <c r="T110" s="369"/>
      <c r="U110" s="369"/>
      <c r="V110" s="370"/>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row>
    <row r="111" spans="5:22" ht="14.25">
      <c r="E111" s="374"/>
      <c r="F111" s="42"/>
      <c r="G111" s="40"/>
      <c r="H111" s="28"/>
      <c r="I111" s="375"/>
      <c r="J111" s="376"/>
      <c r="K111" s="376"/>
      <c r="L111" s="376"/>
      <c r="M111" s="10"/>
      <c r="N111" s="30"/>
      <c r="O111" s="30"/>
      <c r="P111" s="369"/>
      <c r="Q111" s="369"/>
      <c r="R111" s="369"/>
      <c r="S111" s="369"/>
      <c r="T111" s="7"/>
      <c r="U111" s="294"/>
      <c r="V111" s="377"/>
    </row>
    <row r="112" spans="1:22" ht="12.75">
      <c r="A112" s="378" t="s">
        <v>407</v>
      </c>
      <c r="B112" s="379"/>
      <c r="C112" s="18"/>
      <c r="D112" s="380"/>
      <c r="E112" s="374"/>
      <c r="F112" s="42"/>
      <c r="G112" s="40"/>
      <c r="H112" s="28"/>
      <c r="I112" s="375"/>
      <c r="J112" s="376"/>
      <c r="K112" s="376"/>
      <c r="L112" s="376"/>
      <c r="M112" s="10"/>
      <c r="N112" s="30"/>
      <c r="O112" s="30"/>
      <c r="P112" s="30"/>
      <c r="R112" s="37"/>
      <c r="S112" s="37"/>
      <c r="T112" s="294"/>
      <c r="U112" s="294"/>
      <c r="V112" s="377"/>
    </row>
    <row r="113" spans="1:22" ht="12.75">
      <c r="A113" s="381" t="s">
        <v>408</v>
      </c>
      <c r="E113" s="374"/>
      <c r="F113" s="42"/>
      <c r="G113" s="40"/>
      <c r="H113" s="28"/>
      <c r="I113" s="375"/>
      <c r="J113" s="376"/>
      <c r="K113" s="376"/>
      <c r="L113" s="376"/>
      <c r="M113" s="10"/>
      <c r="N113" s="30"/>
      <c r="O113" s="30"/>
      <c r="P113" s="30"/>
      <c r="R113" s="37"/>
      <c r="S113" s="37"/>
      <c r="T113" s="294"/>
      <c r="U113" s="294"/>
      <c r="V113" s="377"/>
    </row>
    <row r="114" spans="1:238" s="3" customFormat="1" ht="15">
      <c r="A114" s="6"/>
      <c r="B114" s="25"/>
      <c r="C114" s="6"/>
      <c r="D114" s="25"/>
      <c r="E114" s="382"/>
      <c r="F114" s="41"/>
      <c r="G114" s="38"/>
      <c r="H114" s="25"/>
      <c r="I114" s="372"/>
      <c r="J114" s="373"/>
      <c r="K114" s="373"/>
      <c r="L114" s="373"/>
      <c r="M114" s="9"/>
      <c r="N114" s="29"/>
      <c r="O114" s="29"/>
      <c r="P114" s="29"/>
      <c r="Q114" s="6"/>
      <c r="R114" s="4"/>
      <c r="S114" s="7"/>
      <c r="T114" s="7"/>
      <c r="U114" s="369"/>
      <c r="V114" s="370"/>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row>
    <row r="115" spans="1:22" ht="12.75">
      <c r="A115" t="s">
        <v>409</v>
      </c>
      <c r="E115" s="374"/>
      <c r="F115" s="42"/>
      <c r="G115" s="40"/>
      <c r="H115" s="28"/>
      <c r="I115" s="375"/>
      <c r="J115" s="376"/>
      <c r="K115" s="376"/>
      <c r="L115" s="376"/>
      <c r="M115" s="10"/>
      <c r="N115" s="30"/>
      <c r="O115" s="30"/>
      <c r="P115" s="30"/>
      <c r="R115" s="37"/>
      <c r="S115" s="37"/>
      <c r="T115" s="294"/>
      <c r="U115" s="294"/>
      <c r="V115" s="377"/>
    </row>
  </sheetData>
  <sheetProtection/>
  <mergeCells count="8">
    <mergeCell ref="A9:O9"/>
    <mergeCell ref="A6:O6"/>
    <mergeCell ref="N5:O5"/>
    <mergeCell ref="C3:J3"/>
    <mergeCell ref="C2:J2"/>
    <mergeCell ref="A1:B5"/>
    <mergeCell ref="A7:O7"/>
    <mergeCell ref="A8:O8"/>
  </mergeCells>
  <printOptions horizontalCentered="1"/>
  <pageMargins left="0" right="0" top="0.3937007874015748" bottom="0.3937007874015748" header="0" footer="0"/>
  <pageSetup horizontalDpi="600" verticalDpi="600" orientation="landscape" scale="50" r:id="rId4"/>
  <headerFooter alignWithMargins="0">
    <oddFooter>&amp;C
&amp;P de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cgarzon</dc:creator>
  <cp:keywords/>
  <dc:description/>
  <cp:lastModifiedBy>MARIBEL CHACON MORENO</cp:lastModifiedBy>
  <cp:lastPrinted>2014-12-10T21:08:18Z</cp:lastPrinted>
  <dcterms:created xsi:type="dcterms:W3CDTF">2012-05-03T16:02:33Z</dcterms:created>
  <dcterms:modified xsi:type="dcterms:W3CDTF">2015-05-28T17:31:27Z</dcterms:modified>
  <cp:category/>
  <cp:version/>
  <cp:contentType/>
  <cp:contentStatus/>
</cp:coreProperties>
</file>